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120" windowWidth="12120" windowHeight="9120" activeTab="0"/>
  </bookViews>
  <sheets>
    <sheet name="Blad1" sheetId="1" r:id="rId1"/>
    <sheet name="Blad2" sheetId="2" state="hidden" r:id="rId2"/>
  </sheets>
  <definedNames>
    <definedName name="_xlnm.Print_Area" localSheetId="0">'Blad1'!$B$1:$D$44</definedName>
    <definedName name="_xlnm.Print_Titles" localSheetId="1">'Blad2'!$B:$B</definedName>
  </definedNames>
  <calcPr fullCalcOnLoad="1"/>
</workbook>
</file>

<file path=xl/sharedStrings.xml><?xml version="1.0" encoding="utf-8"?>
<sst xmlns="http://schemas.openxmlformats.org/spreadsheetml/2006/main" count="1036" uniqueCount="709">
  <si>
    <t>Upplands Väsby</t>
  </si>
  <si>
    <t>Folkmängd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</si>
  <si>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</si>
  <si>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</si>
  <si>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</si>
  <si>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</si>
  <si>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</si>
  <si>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</si>
  <si>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</si>
  <si>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</si>
  <si>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</si>
  <si>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</si>
  <si>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</si>
  <si>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</si>
  <si>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</si>
  <si>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</si>
  <si>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</si>
  <si>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</si>
  <si>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</si>
  <si>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</si>
  <si>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</si>
  <si>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</si>
  <si>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</si>
  <si>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</si>
  <si>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</si>
  <si>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</si>
  <si>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</si>
  <si>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</si>
  <si>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</si>
  <si>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</si>
  <si>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</si>
  <si>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</si>
  <si>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</si>
  <si>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</si>
  <si>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</si>
  <si>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</si>
  <si>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</si>
  <si>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</si>
  <si>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</si>
  <si>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</si>
  <si>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</si>
  <si>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</si>
  <si>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</si>
  <si>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</si>
  <si>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</si>
  <si>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</si>
  <si>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</si>
  <si>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</si>
  <si>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</si>
  <si>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</si>
  <si>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</si>
  <si>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</si>
  <si>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</si>
  <si>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</si>
  <si>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</si>
  <si>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</si>
  <si>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</si>
  <si>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</si>
  <si>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</si>
  <si>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</si>
  <si>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</si>
  <si>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</si>
  <si>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</si>
  <si>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</si>
  <si>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</si>
  <si>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</si>
  <si>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</si>
  <si>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</si>
  <si>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</si>
  <si>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</si>
  <si>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</si>
  <si>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</si>
  <si>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</si>
  <si>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</si>
  <si>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</si>
  <si>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</si>
  <si>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</si>
  <si>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</si>
  <si>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</si>
  <si>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</si>
  <si>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</si>
  <si>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</si>
  <si>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</si>
  <si>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</si>
  <si>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</si>
  <si>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</si>
  <si>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</si>
  <si>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</si>
  <si>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</si>
  <si>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</si>
  <si>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</si>
  <si>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</si>
  <si>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</si>
  <si>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</si>
  <si>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</si>
  <si>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</si>
  <si>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</si>
  <si>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</si>
  <si>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</si>
  <si>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</si>
  <si>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</si>
  <si>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</si>
  <si>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</si>
  <si>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</si>
  <si>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</si>
  <si>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</si>
  <si>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</si>
  <si>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</si>
  <si>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</si>
  <si>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</si>
  <si>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</si>
  <si>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</si>
  <si>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</si>
  <si>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</si>
  <si>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</si>
  <si>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</si>
  <si>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</si>
  <si>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</si>
  <si>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</si>
  <si>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</si>
  <si>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</si>
  <si>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</si>
  <si>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</si>
  <si>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</si>
  <si>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</si>
  <si>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</si>
  <si>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</si>
  <si>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</si>
  <si>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</si>
  <si>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</si>
  <si>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</si>
  <si>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</si>
  <si>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</si>
  <si>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</si>
  <si>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</si>
  <si>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</si>
  <si>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</si>
  <si>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</si>
  <si>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</si>
  <si>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</si>
  <si>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</si>
  <si>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</si>
  <si>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</si>
  <si>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</si>
  <si>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</si>
  <si>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</si>
  <si>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</si>
  <si>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</si>
  <si>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</si>
  <si>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</si>
  <si>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</si>
  <si>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</si>
  <si>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</si>
  <si>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</si>
  <si>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</si>
  <si>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</si>
  <si>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</si>
  <si>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</si>
  <si>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</si>
  <si>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</si>
  <si>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</si>
  <si>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</si>
  <si>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</si>
  <si>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</si>
  <si>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</si>
  <si>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</si>
  <si>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</si>
  <si>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</si>
  <si>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</si>
  <si>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</si>
  <si>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</si>
  <si>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</si>
  <si>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</si>
  <si>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</si>
  <si>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</si>
  <si>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</si>
  <si>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</si>
  <si>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</si>
  <si>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</si>
  <si>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</si>
  <si>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</si>
  <si>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</si>
  <si>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</si>
  <si>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</si>
  <si>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</si>
  <si>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</si>
  <si>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</si>
  <si>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</si>
  <si>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</si>
  <si>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</si>
  <si>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</si>
  <si>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</si>
  <si>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</si>
  <si>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</si>
  <si>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</si>
  <si>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</si>
  <si>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</si>
  <si>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</si>
  <si>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</si>
  <si>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</si>
  <si>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</si>
  <si>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</si>
  <si>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</si>
  <si>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</si>
  <si>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</si>
  <si>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</si>
  <si>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</si>
  <si>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</si>
  <si>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</si>
  <si>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</si>
  <si>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</si>
  <si>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</si>
  <si>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</si>
  <si>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</si>
  <si>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</si>
  <si>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</si>
  <si>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</si>
  <si>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</si>
  <si>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</si>
  <si>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</si>
  <si>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</si>
  <si>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</si>
  <si>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</si>
  <si>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</si>
  <si>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</si>
  <si>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</si>
  <si>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</si>
  <si>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</si>
  <si>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</si>
  <si>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</si>
  <si>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</si>
  <si>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</si>
  <si>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</si>
  <si>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</si>
  <si>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</si>
  <si>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</si>
  <si>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</si>
  <si>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</si>
  <si>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</si>
  <si>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</si>
  <si>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</si>
  <si>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</si>
  <si>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</si>
  <si>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</si>
  <si>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</si>
  <si>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</si>
  <si>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</si>
  <si>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</si>
  <si>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</si>
  <si>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</si>
  <si>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</si>
  <si>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</si>
  <si>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</si>
  <si>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</si>
  <si>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</si>
  <si>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</si>
  <si>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</si>
  <si>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</si>
  <si>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</si>
  <si>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</si>
  <si>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</si>
  <si>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</si>
  <si>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</si>
  <si>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</si>
  <si>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</si>
  <si>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</si>
  <si>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</si>
  <si>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</si>
  <si>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</si>
  <si>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</si>
  <si>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</si>
  <si>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</si>
  <si>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</si>
  <si>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</si>
  <si>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</si>
  <si>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</si>
  <si>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</si>
  <si>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</si>
  <si>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</si>
  <si>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</si>
  <si>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</si>
  <si>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</si>
  <si>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</si>
  <si>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</si>
  <si>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</si>
  <si>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</si>
  <si>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</si>
  <si>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</si>
  <si>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</si>
  <si>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</si>
  <si>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</si>
  <si>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</si>
  <si>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</si>
  <si>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</si>
  <si>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</si>
  <si>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</si>
  <si>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</si>
  <si>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</si>
  <si>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</si>
  <si>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</si>
  <si>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</si>
  <si>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</si>
  <si>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</si>
  <si>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</si>
  <si>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</si>
  <si>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</si>
  <si>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</si>
  <si>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</si>
  <si>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</si>
  <si>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</si>
  <si>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</si>
  <si>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</si>
  <si>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</si>
  <si>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</si>
  <si>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</si>
  <si>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</si>
  <si>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</si>
  <si>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</si>
  <si>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</si>
  <si>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</si>
  <si>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</si>
  <si>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</si>
  <si>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</si>
  <si>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</si>
  <si>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</si>
  <si>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</si>
  <si>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</si>
  <si>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</si>
  <si>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</si>
  <si>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</si>
  <si>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</si>
  <si>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</si>
  <si>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</si>
  <si>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</si>
  <si>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</si>
  <si>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</si>
  <si>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</si>
  <si>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</si>
  <si>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</si>
  <si>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</si>
  <si>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</si>
  <si>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</si>
  <si>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</si>
  <si>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</si>
  <si>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</si>
  <si>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</si>
  <si>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</si>
  <si>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</si>
  <si>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</si>
  <si>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</si>
  <si>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</si>
  <si>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</si>
  <si>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</si>
  <si>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</si>
  <si>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</si>
  <si>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</si>
  <si>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</si>
  <si>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</si>
  <si>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</si>
  <si>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</si>
  <si>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</si>
  <si>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</si>
  <si>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</si>
  <si>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</si>
  <si>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</si>
  <si>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</si>
  <si>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</si>
  <si>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</si>
  <si>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</si>
  <si>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</si>
  <si>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</si>
  <si>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</si>
  <si>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</si>
  <si>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</si>
  <si>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</si>
  <si>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</si>
  <si>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</si>
  <si>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</si>
  <si>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</si>
  <si>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</si>
  <si>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</si>
  <si>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</si>
  <si>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</si>
  <si>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</si>
  <si>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</si>
  <si>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</si>
  <si>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</si>
  <si>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</si>
  <si>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</si>
  <si>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</si>
  <si>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</si>
  <si>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</si>
  <si>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</si>
  <si>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</si>
  <si>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</si>
  <si>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</si>
  <si>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</si>
  <si>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</si>
  <si>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</si>
  <si>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</si>
  <si>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</si>
  <si>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</si>
  <si>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</si>
  <si>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</si>
  <si>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</si>
  <si>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</si>
  <si>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</si>
  <si>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</si>
  <si>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</si>
  <si>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</si>
  <si>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</si>
  <si>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</si>
  <si>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</si>
  <si>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</si>
  <si>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</si>
  <si>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</si>
  <si>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</si>
  <si>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</si>
  <si>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</si>
  <si>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</si>
  <si>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</si>
  <si>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</si>
  <si>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</si>
  <si>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</si>
  <si>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</si>
  <si>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</si>
  <si>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</si>
  <si>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</si>
  <si>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</si>
  <si>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</si>
  <si>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</si>
  <si>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</si>
  <si>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</si>
  <si>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</si>
  <si>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</si>
  <si>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</si>
  <si>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</si>
  <si>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</si>
  <si>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</si>
  <si>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</si>
  <si>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</si>
  <si>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</si>
  <si>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</si>
  <si>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</si>
  <si>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</si>
  <si>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</si>
  <si>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</si>
  <si>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</si>
  <si>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</si>
  <si>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</si>
  <si>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</si>
  <si>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</si>
  <si>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</si>
  <si>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</si>
  <si>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</si>
  <si>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</si>
  <si>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</si>
  <si>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</si>
  <si>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</si>
  <si>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</si>
  <si>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</si>
  <si>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</si>
  <si>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</si>
  <si>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</si>
  <si>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</si>
  <si>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</si>
  <si>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</si>
  <si>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</si>
  <si>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</si>
  <si>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</si>
  <si>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</si>
  <si>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</si>
  <si>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</si>
  <si>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</si>
  <si>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</si>
  <si>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</si>
  <si>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</si>
  <si>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</si>
  <si>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</si>
  <si>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</si>
  <si>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</si>
  <si>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</si>
  <si>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</si>
  <si>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</si>
  <si>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</si>
  <si>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</si>
  <si>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</si>
  <si>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</si>
  <si>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</si>
  <si>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</si>
  <si>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</si>
  <si>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</si>
  <si>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</si>
  <si>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</si>
  <si>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</si>
  <si>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</si>
  <si>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</si>
  <si>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</si>
  <si>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</si>
  <si>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</si>
  <si>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</si>
  <si>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</si>
  <si>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</si>
  <si>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</si>
  <si>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</si>
  <si>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</si>
  <si>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</si>
  <si>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</si>
  <si>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</si>
  <si>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</si>
  <si>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</si>
  <si>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</si>
  <si>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</si>
  <si>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</si>
  <si>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</si>
  <si>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</si>
  <si>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</si>
  <si>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</si>
  <si>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</si>
  <si>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</si>
  <si>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</si>
  <si>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</si>
  <si>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</si>
  <si>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</si>
  <si>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</si>
  <si>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</si>
  <si>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</si>
  <si>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</si>
  <si>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</si>
  <si>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</si>
  <si>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</si>
  <si>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</si>
  <si>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</si>
  <si>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</si>
  <si>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</si>
  <si>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</si>
  <si>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</si>
  <si>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</si>
  <si>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</si>
  <si>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</si>
  <si>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</si>
  <si>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</si>
  <si>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</si>
  <si>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</si>
  <si>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</si>
  <si>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</si>
  <si>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</si>
  <si>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</si>
  <si>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</si>
  <si>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</si>
  <si>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</si>
  <si>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</si>
  <si>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</si>
  <si>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</si>
  <si>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</si>
  <si>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</si>
  <si>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</si>
  <si>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</si>
  <si>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</si>
  <si>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</si>
  <si>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</si>
  <si>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</si>
  <si>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</si>
  <si>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</si>
  <si>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</si>
  <si>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</si>
  <si>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</si>
  <si>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</si>
  <si>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</si>
  <si>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</si>
  <si>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</si>
  <si>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</si>
  <si>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</si>
  <si>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</si>
  <si>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</si>
  <si>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</si>
  <si>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</si>
  <si>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</si>
  <si>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</si>
  <si>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A. Externa löner (kol C)</t>
  </si>
  <si>
    <t>B. Entreprenader och köp av verksamhet (kol F)</t>
  </si>
  <si>
    <t>D. Internt fördelade kostnader, kommunnyckel</t>
  </si>
  <si>
    <t>E. Internt fördelade kostnader, SCB-nyckel</t>
  </si>
  <si>
    <t>J. Försäljning av verksamhet till andra kommuner</t>
  </si>
  <si>
    <t>Summa beräknade personalkostnader</t>
  </si>
  <si>
    <t>- tkr</t>
  </si>
  <si>
    <t>Beräknat belopp för bidrag(+)/avgift(-), kr per invånare</t>
  </si>
  <si>
    <t>Namn</t>
  </si>
  <si>
    <t>Standard-</t>
  </si>
  <si>
    <t>Ersättning</t>
  </si>
  <si>
    <t>Lönekost-</t>
  </si>
  <si>
    <t>Summa</t>
  </si>
  <si>
    <t>Varav</t>
  </si>
  <si>
    <t>Över-</t>
  </si>
  <si>
    <t>Personal-</t>
  </si>
  <si>
    <t>Beräknat</t>
  </si>
  <si>
    <t>Utjämnings-</t>
  </si>
  <si>
    <t>kostnad</t>
  </si>
  <si>
    <t xml:space="preserve">Externa </t>
  </si>
  <si>
    <t>Entreprenad</t>
  </si>
  <si>
    <t>Interna köp</t>
  </si>
  <si>
    <t xml:space="preserve">Interna </t>
  </si>
  <si>
    <t>beräknade</t>
  </si>
  <si>
    <t>personal-</t>
  </si>
  <si>
    <t>skjutande</t>
  </si>
  <si>
    <t>kostnads-</t>
  </si>
  <si>
    <t>belopp för</t>
  </si>
  <si>
    <t>för LSS-</t>
  </si>
  <si>
    <t>index</t>
  </si>
  <si>
    <t xml:space="preserve">och köp av </t>
  </si>
  <si>
    <t>från Fk,</t>
  </si>
  <si>
    <t>kostnader</t>
  </si>
  <si>
    <t>bidrag(+)/</t>
  </si>
  <si>
    <t>insatser,</t>
  </si>
  <si>
    <t>tkr</t>
  </si>
  <si>
    <t xml:space="preserve">huvud- och </t>
  </si>
  <si>
    <t>PO-påslag</t>
  </si>
  <si>
    <t>från Fk</t>
  </si>
  <si>
    <t>intäkter</t>
  </si>
  <si>
    <t>kostnader,</t>
  </si>
  <si>
    <t>avgift(-),</t>
  </si>
  <si>
    <t>stödverk-</t>
  </si>
  <si>
    <t>ojusterad,</t>
  </si>
  <si>
    <t>kr per inv</t>
  </si>
  <si>
    <t>Beräknade personalkostnader, tkr:</t>
  </si>
  <si>
    <t>C. Interna köp och övriga interna kostnader (kol L)</t>
  </si>
  <si>
    <t>Beräkning av personalkostnadsindex</t>
  </si>
  <si>
    <t>Ange kommun:</t>
  </si>
  <si>
    <t>F. Interna intäkter (kol S)</t>
  </si>
  <si>
    <t>A. S:a beräknade personalkostnader (enligt ovan), tkr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</si>
  <si>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</si>
  <si>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till Fk</t>
  </si>
  <si>
    <t>Beräknade belopp i tkr</t>
  </si>
  <si>
    <t>Interna kostnader exkl. lokaler</t>
  </si>
  <si>
    <t>Beräknad</t>
  </si>
  <si>
    <t>Fördelad gemensam</t>
  </si>
  <si>
    <t>löner</t>
  </si>
  <si>
    <t>verksamhet</t>
  </si>
  <si>
    <t>[50-51,</t>
  </si>
  <si>
    <t>nyckel</t>
  </si>
  <si>
    <t>kol C</t>
  </si>
  <si>
    <t>70%</t>
  </si>
  <si>
    <t>53, 54</t>
  </si>
  <si>
    <t>samhet</t>
  </si>
  <si>
    <t xml:space="preserve"> 55x2]</t>
  </si>
  <si>
    <t>[463, 464]</t>
  </si>
  <si>
    <t>radnr</t>
  </si>
  <si>
    <t>513</t>
  </si>
  <si>
    <t>köp av</t>
  </si>
  <si>
    <t>verksam-</t>
  </si>
  <si>
    <t>het m.m.</t>
  </si>
  <si>
    <t>ersättn</t>
  </si>
  <si>
    <t>försäljn</t>
  </si>
  <si>
    <t>för . . .</t>
  </si>
  <si>
    <t>justerad o</t>
  </si>
  <si>
    <t>uppräknad,</t>
  </si>
  <si>
    <t>G. Ersättning från Försäkringskassan [354]</t>
  </si>
  <si>
    <t>H. Ersättning till Försäkringskassan [4538]</t>
  </si>
  <si>
    <t>D. Överskjutande personalkostnader, tkr (A - C)</t>
  </si>
  <si>
    <t>E. Överskjutande personalkostnader, 70 %, tkr (0,7 x D)</t>
  </si>
  <si>
    <t>Utjämningsbidrag, kronor</t>
  </si>
  <si>
    <t>0331</t>
  </si>
  <si>
    <t>(För kommentarer, se "Beräkningsexempel")</t>
  </si>
  <si>
    <t>Malung-Sälen</t>
  </si>
  <si>
    <t>Standardkostnad för LSS m.m. (s:a insatser x kostnad per insats)</t>
  </si>
  <si>
    <t>Grundläggande standardkostnad</t>
  </si>
  <si>
    <t>2. Kostnadsskillnader p.g.a. skillnader i behov av stöd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</si>
  <si>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</si>
  <si>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</si>
  <si>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</si>
  <si>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B. Grundläggande standardkostnad (enligt avdelning 1), tkr</t>
  </si>
  <si>
    <t>C. - varav personalkostnader, 85 %, tkr (0,85 x B)</t>
  </si>
  <si>
    <t>3. Beräkning av utjämningsbidrag/utjämningsavgift</t>
  </si>
  <si>
    <t>Utjämningsbidrag/utjämningsavgift</t>
  </si>
  <si>
    <t>Utjämningsavgift, kronor</t>
  </si>
  <si>
    <t>Grund-</t>
  </si>
  <si>
    <t>till Fk,</t>
  </si>
  <si>
    <t>läggande</t>
  </si>
  <si>
    <t>Försälj-</t>
  </si>
  <si>
    <t>85 % av</t>
  </si>
  <si>
    <t>bidrag,</t>
  </si>
  <si>
    <t>avgift,</t>
  </si>
  <si>
    <t>standard-</t>
  </si>
  <si>
    <t>ning av</t>
  </si>
  <si>
    <t>nader inkl</t>
  </si>
  <si>
    <t>inkl PK-IX,</t>
  </si>
  <si>
    <t>kronor</t>
  </si>
  <si>
    <t>kostnad,</t>
  </si>
  <si>
    <t>och övriga</t>
  </si>
  <si>
    <t>(85%)</t>
  </si>
  <si>
    <t>(PK-IX)</t>
  </si>
  <si>
    <t>interna</t>
  </si>
  <si>
    <t>Kommun-</t>
  </si>
  <si>
    <t xml:space="preserve">SCB- </t>
  </si>
  <si>
    <t>het till</t>
  </si>
  <si>
    <t>andra</t>
  </si>
  <si>
    <t>av verk-</t>
  </si>
  <si>
    <t>kom-</t>
  </si>
  <si>
    <t>muner</t>
  </si>
  <si>
    <t>Uppgifter från RS 2009, belopp i tkr</t>
  </si>
  <si>
    <t>Utjämning av LSS-kostnader mellan kommuner, utjämningsåret 2011</t>
  </si>
  <si>
    <t>1. Grundläggande standardkostnad 2009, tkr</t>
  </si>
  <si>
    <r>
      <t xml:space="preserve">Beräkningsunderlag från </t>
    </r>
    <r>
      <rPr>
        <b/>
        <i/>
        <sz val="10"/>
        <rFont val="Arial"/>
        <family val="2"/>
      </rPr>
      <t>RS 2009</t>
    </r>
    <r>
      <rPr>
        <i/>
        <sz val="10"/>
        <rFont val="Arial"/>
        <family val="2"/>
      </rPr>
      <t>, tkr:</t>
    </r>
  </si>
  <si>
    <t>Lönekostnader inkl 38,56 % PO-påslag (A x 1,3856)</t>
  </si>
  <si>
    <r>
      <t xml:space="preserve">F. </t>
    </r>
    <r>
      <rPr>
        <i/>
        <sz val="10"/>
        <rFont val="Arial"/>
        <family val="2"/>
      </rPr>
      <t>Personalkostnadsindex 2009</t>
    </r>
    <r>
      <rPr>
        <sz val="10"/>
        <rFont val="Arial"/>
        <family val="2"/>
      </rPr>
      <t xml:space="preserve"> (PK-IX, avr. till 3 dec; (B + E) / B) </t>
    </r>
  </si>
  <si>
    <t>Standardkostnad inklusive PK-IX (2009 års nivå), tkr</t>
  </si>
  <si>
    <t>Standardkostnad korrigerad och omräknad till 2011 års nivå</t>
  </si>
  <si>
    <t>Folkmängd den 1 november 2010</t>
  </si>
  <si>
    <t>- kronor per invånare (riksmedelvärde: 3 651)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</si>
</sst>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0.000"/>
    <numFmt numFmtId="168" formatCode="#,##0.0000"/>
    <numFmt numFmtId="169" formatCode="#,##0.000"/>
    <numFmt numFmtId="170" formatCode="#,##0_ ;\-#,##0\ "/>
    <numFmt numFmtId="171" formatCode="#,##0.0"/>
    <numFmt numFmtId="172" formatCode="0.000000000"/>
    <numFmt numFmtId="173" formatCode="0.0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3" fontId="0" fillId="0" borderId="0" xfId="0" applyNumberFormat="1" applyFont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381000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72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52"/>
  <sheetViews>
    <sheetView showGridLines="0" tabSelected="1" zoomScalePageLayoutView="0" workbookViewId="0" topLeftCell="A1">
      <selection activeCell="D1" sqref="D1"/>
    </sheetView>
  </sheetViews>
  <sheetFormatPr defaultColWidth="0" defaultRowHeight="12.75" zeroHeight="1"/>
  <cols>
    <col min="1" max="1" width="3.8515625" style="2" customWidth="1"/>
    <col min="2" max="2" width="55.7109375" style="2" customWidth="1"/>
    <col min="3" max="3" width="20.28125" style="3" customWidth="1"/>
    <col min="4" max="4" width="10.7109375" style="2" customWidth="1"/>
    <col min="5" max="16384" width="53.28125" style="2" hidden="1" customWidth="1"/>
  </cols>
  <sheetData>
    <row r="1" spans="2:3" ht="18" customHeight="1">
      <c r="B1" s="18" t="s">
        <v>700</v>
      </c>
      <c r="C1" s="8"/>
    </row>
    <row r="2" spans="1:3" ht="12.75" customHeight="1">
      <c r="A2" s="6"/>
      <c r="B2" s="14" t="s">
        <v>662</v>
      </c>
      <c r="C2" s="9"/>
    </row>
    <row r="3" spans="1:3" ht="21" customHeight="1">
      <c r="A3" s="6"/>
      <c r="B3" s="10"/>
      <c r="C3" s="17" t="s">
        <v>627</v>
      </c>
    </row>
    <row r="4" spans="1:3" ht="12.75" customHeight="1">
      <c r="A4" s="6"/>
      <c r="B4" s="10"/>
      <c r="C4" s="13" t="s">
        <v>290</v>
      </c>
    </row>
    <row r="5" spans="1:3" ht="18" customHeight="1">
      <c r="A5" s="6"/>
      <c r="B5" s="19" t="s">
        <v>701</v>
      </c>
      <c r="C5" s="11"/>
    </row>
    <row r="6" spans="1:3" ht="12.75" customHeight="1">
      <c r="A6" s="6"/>
      <c r="B6" s="10" t="s">
        <v>664</v>
      </c>
      <c r="C6" s="11">
        <f>VLOOKUP($C$4,Blad2!$B$11:$AP$300,2,0)</f>
        <v>71815.782</v>
      </c>
    </row>
    <row r="7" spans="1:3" ht="12.75" customHeight="1">
      <c r="A7" s="6"/>
      <c r="B7" s="20" t="s">
        <v>630</v>
      </c>
      <c r="C7" s="11">
        <f>VLOOKUP($C$4,Blad2!$B$11:$AP$300,3,0)</f>
        <v>7642</v>
      </c>
    </row>
    <row r="8" spans="1:3" s="1" customFormat="1" ht="12.75" customHeight="1">
      <c r="A8" s="7"/>
      <c r="B8" s="12" t="s">
        <v>665</v>
      </c>
      <c r="C8" s="11">
        <f>VLOOKUP($C$4,Blad2!$B$11:$AP$300,4,0)</f>
        <v>79457.782</v>
      </c>
    </row>
    <row r="9" spans="1:4" ht="24" customHeight="1">
      <c r="A9" s="6"/>
      <c r="B9" s="19" t="s">
        <v>666</v>
      </c>
      <c r="C9" s="11"/>
      <c r="D9"/>
    </row>
    <row r="10" spans="1:4" ht="12.75" customHeight="1">
      <c r="A10" s="6"/>
      <c r="B10" s="21" t="s">
        <v>702</v>
      </c>
      <c r="D10"/>
    </row>
    <row r="11" spans="1:4" ht="12.75" customHeight="1">
      <c r="A11" s="6"/>
      <c r="B11" s="10" t="s">
        <v>579</v>
      </c>
      <c r="C11" s="11">
        <f>VLOOKUP($C$4,Blad2!$B$11:$AP$300,5,0)</f>
        <v>58524</v>
      </c>
      <c r="D11"/>
    </row>
    <row r="12" spans="1:4" ht="12.75" customHeight="1">
      <c r="A12" s="6"/>
      <c r="B12" s="10" t="s">
        <v>580</v>
      </c>
      <c r="C12" s="11">
        <f>VLOOKUP($C$4,Blad2!$B$11:$AP$300,6,0)</f>
        <v>22861</v>
      </c>
      <c r="D12"/>
    </row>
    <row r="13" spans="1:4" ht="12.75" customHeight="1">
      <c r="A13" s="6"/>
      <c r="B13" s="10" t="s">
        <v>625</v>
      </c>
      <c r="C13" s="11">
        <f>VLOOKUP($C$4,Blad2!$B$11:$AP$300,7,0)</f>
        <v>785</v>
      </c>
      <c r="D13"/>
    </row>
    <row r="14" spans="1:3" ht="12.75" customHeight="1">
      <c r="A14" s="6"/>
      <c r="B14" s="22" t="s">
        <v>581</v>
      </c>
      <c r="C14" s="11">
        <f>VLOOKUP($C$4,Blad2!$B$11:$AP$300,8,0)</f>
        <v>0</v>
      </c>
    </row>
    <row r="15" spans="1:3" ht="12.75" customHeight="1">
      <c r="A15" s="6"/>
      <c r="B15" s="22" t="s">
        <v>582</v>
      </c>
      <c r="C15" s="11">
        <f>VLOOKUP($C$4,Blad2!$B$11:$AP$300,9,0)</f>
        <v>4427</v>
      </c>
    </row>
    <row r="16" spans="1:3" ht="12.75" customHeight="1">
      <c r="A16" s="6"/>
      <c r="B16" s="10" t="s">
        <v>628</v>
      </c>
      <c r="C16" s="11">
        <f>VLOOKUP($C$4,Blad2!$B$11:$AP$300,10,0)</f>
        <v>859</v>
      </c>
    </row>
    <row r="17" spans="1:3" ht="12.75" customHeight="1">
      <c r="A17" s="6"/>
      <c r="B17" s="10" t="s">
        <v>656</v>
      </c>
      <c r="C17" s="11">
        <f>VLOOKUP($C$4,Blad2!$B$11:$AP$300,11,0)</f>
        <v>22785</v>
      </c>
    </row>
    <row r="18" spans="1:3" ht="12.75" customHeight="1">
      <c r="A18" s="6"/>
      <c r="B18" s="10" t="s">
        <v>657</v>
      </c>
      <c r="C18" s="11">
        <f>VLOOKUP($C$4,Blad2!$B$11:$AP$300,12,0)</f>
        <v>7642</v>
      </c>
    </row>
    <row r="19" spans="1:3" ht="12.75" customHeight="1">
      <c r="A19" s="6"/>
      <c r="B19" s="22" t="s">
        <v>583</v>
      </c>
      <c r="C19" s="11">
        <f>VLOOKUP($C$4,Blad2!$B$11:$AP$300,13,0)</f>
        <v>381</v>
      </c>
    </row>
    <row r="20" spans="1:3" ht="21" customHeight="1">
      <c r="A20" s="6"/>
      <c r="B20" s="23" t="s">
        <v>624</v>
      </c>
      <c r="C20" s="11"/>
    </row>
    <row r="21" spans="1:3" ht="12.75" customHeight="1">
      <c r="A21" s="6"/>
      <c r="B21" s="15" t="s">
        <v>703</v>
      </c>
      <c r="C21" s="11">
        <f>VLOOKUP($C$4,Blad2!$B$11:$AP$300,14,0)</f>
        <v>81090.8544</v>
      </c>
    </row>
    <row r="22" spans="1:3" ht="12.75" customHeight="1">
      <c r="A22" s="6"/>
      <c r="B22" s="24" t="s">
        <v>667</v>
      </c>
      <c r="C22" s="11">
        <f>VLOOKUP($C$4,Blad2!$B$11:$AP$300,15,0)</f>
        <v>23862.05</v>
      </c>
    </row>
    <row r="23" spans="1:3" ht="12.75" customHeight="1">
      <c r="A23" s="6"/>
      <c r="B23" s="25" t="s">
        <v>668</v>
      </c>
      <c r="C23" s="11">
        <f>VLOOKUP($C$4,Blad2!$B$11:$AP$300,16,0)</f>
        <v>-20421.25</v>
      </c>
    </row>
    <row r="24" spans="1:3" ht="12.75" customHeight="1">
      <c r="A24" s="6"/>
      <c r="B24" s="25" t="s">
        <v>669</v>
      </c>
      <c r="C24" s="11">
        <f>VLOOKUP($C$4,Blad2!$B$11:$AP$300,17,0)</f>
        <v>2622.25</v>
      </c>
    </row>
    <row r="25" spans="2:3" s="14" customFormat="1" ht="12.75" customHeight="1">
      <c r="B25" s="23" t="s">
        <v>584</v>
      </c>
      <c r="C25" s="11">
        <f>VLOOKUP($C$4,Blad2!$B$11:$AP$300,18,0)</f>
        <v>87153.90439999998</v>
      </c>
    </row>
    <row r="26" spans="2:3" s="14" customFormat="1" ht="21" customHeight="1">
      <c r="B26" s="23" t="s">
        <v>626</v>
      </c>
      <c r="C26" s="11"/>
    </row>
    <row r="27" spans="2:3" s="14" customFormat="1" ht="12.75" customHeight="1">
      <c r="B27" s="15" t="s">
        <v>629</v>
      </c>
      <c r="C27" s="11">
        <f>VLOOKUP($C$4,Blad2!$B$11:$AP$300,18,0)</f>
        <v>87153.90439999998</v>
      </c>
    </row>
    <row r="28" spans="2:4" ht="12.75" customHeight="1">
      <c r="B28" s="15" t="s">
        <v>670</v>
      </c>
      <c r="C28" s="11">
        <f>VLOOKUP($C$4,Blad2!$B$11:$AP$300,19,0)</f>
        <v>79457.782</v>
      </c>
      <c r="D28" s="14"/>
    </row>
    <row r="29" spans="2:4" ht="12.75" customHeight="1">
      <c r="B29" s="15" t="s">
        <v>671</v>
      </c>
      <c r="C29" s="11">
        <f>VLOOKUP($C$4,Blad2!$B$11:$AP$300,20,0)</f>
        <v>67539.1147</v>
      </c>
      <c r="D29" s="14"/>
    </row>
    <row r="30" spans="2:4" ht="12.75" customHeight="1">
      <c r="B30" s="16" t="s">
        <v>658</v>
      </c>
      <c r="C30" s="11">
        <f>VLOOKUP($C$4,Blad2!$B$11:$AP$300,21,0)</f>
        <v>19614.78969999998</v>
      </c>
      <c r="D30" s="14"/>
    </row>
    <row r="31" spans="2:4" ht="12.75" customHeight="1">
      <c r="B31" s="16" t="s">
        <v>659</v>
      </c>
      <c r="C31" s="11">
        <f>VLOOKUP($C$4,Blad2!$B$11:$AP$300,22,0)</f>
        <v>13730.352789999984</v>
      </c>
      <c r="D31" s="14"/>
    </row>
    <row r="32" spans="2:4" ht="12.75" customHeight="1">
      <c r="B32" s="16" t="s">
        <v>704</v>
      </c>
      <c r="C32" s="34">
        <f>VLOOKUP($C$4,Blad2!$B$11:$AP$300,23,0)</f>
        <v>1.173</v>
      </c>
      <c r="D32" s="14"/>
    </row>
    <row r="33" spans="2:4" ht="24" customHeight="1">
      <c r="B33" s="19" t="s">
        <v>672</v>
      </c>
      <c r="C33" s="11"/>
      <c r="D33" s="14"/>
    </row>
    <row r="34" spans="2:4" ht="12.75" customHeight="1">
      <c r="B34" s="16" t="s">
        <v>707</v>
      </c>
      <c r="C34" s="11">
        <f>VLOOKUP($C$4,Blad2!$B$11:$AP$300,24,0)</f>
        <v>27456</v>
      </c>
      <c r="D34" s="14"/>
    </row>
    <row r="35" spans="2:4" ht="12.75" customHeight="1">
      <c r="B35" s="16" t="s">
        <v>705</v>
      </c>
      <c r="C35" s="11">
        <f>VLOOKUP($C$4,Blad2!$B$11:$AP$300,25,0)</f>
        <v>93203.97828600001</v>
      </c>
      <c r="D35" s="14"/>
    </row>
    <row r="36" spans="2:4" ht="12.75" customHeight="1">
      <c r="B36" s="16" t="s">
        <v>706</v>
      </c>
      <c r="C36" s="11"/>
      <c r="D36" s="14"/>
    </row>
    <row r="37" spans="2:4" ht="12.75" customHeight="1">
      <c r="B37" s="26" t="s">
        <v>585</v>
      </c>
      <c r="C37" s="11">
        <f>VLOOKUP($C$4,Blad2!$B$11:$AP$300,26,0)</f>
        <v>93843.27742893565</v>
      </c>
      <c r="D37" s="14"/>
    </row>
    <row r="38" spans="2:4" ht="12.75" customHeight="1">
      <c r="B38" s="26" t="s">
        <v>708</v>
      </c>
      <c r="C38" s="11">
        <f>VLOOKUP($C$4,Blad2!$B$11:$AP$300,27,0)</f>
        <v>3417.9515380585535</v>
      </c>
      <c r="D38" s="14"/>
    </row>
    <row r="39" spans="2:4" ht="12.75" customHeight="1">
      <c r="B39" s="16" t="s">
        <v>586</v>
      </c>
      <c r="C39" s="11">
        <f>VLOOKUP($C$4,Blad2!$B$11:$AP$300,28,0)</f>
        <v>-232.6933957736269</v>
      </c>
      <c r="D39" s="14"/>
    </row>
    <row r="40" spans="2:4" ht="18" customHeight="1">
      <c r="B40" s="27" t="s">
        <v>673</v>
      </c>
      <c r="C40" s="11"/>
      <c r="D40" s="14"/>
    </row>
    <row r="41" spans="2:4" ht="12.75" customHeight="1">
      <c r="B41" s="16" t="s">
        <v>660</v>
      </c>
      <c r="C41" s="11">
        <f>VLOOKUP($C$4,Blad2!$B$11:$AP$300,29,0)</f>
        <v>0</v>
      </c>
      <c r="D41" s="14"/>
    </row>
    <row r="42" spans="2:4" ht="12.75" customHeight="1">
      <c r="B42" s="16" t="s">
        <v>674</v>
      </c>
      <c r="C42" s="11">
        <f>VLOOKUP($C$4,Blad2!$B$11:$AP$300,30,0)</f>
        <v>6388830</v>
      </c>
      <c r="D42" s="14"/>
    </row>
    <row r="43" spans="2:4" ht="3" customHeight="1">
      <c r="B43" s="47"/>
      <c r="C43" s="48"/>
      <c r="D43" s="14"/>
    </row>
    <row r="44" ht="15"/>
    <row r="45" ht="15"/>
    <row r="46" ht="15"/>
    <row r="47" ht="15"/>
    <row r="48" ht="15"/>
    <row r="49" ht="15"/>
    <row r="50" ht="15"/>
    <row r="51" ht="15">
      <c r="B51" s="4"/>
    </row>
    <row r="52" ht="15">
      <c r="B52" s="4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</sheetData>
  <sheetProtection/>
  <conditionalFormatting sqref="C40:C42 C6:C8 C20">
    <cfRule type="cellIs" priority="1" dxfId="1" operator="lessThan" stopIfTrue="1">
      <formula>0</formula>
    </cfRule>
  </conditionalFormatting>
  <conditionalFormatting sqref="C26:C39">
    <cfRule type="cellIs" priority="2" dxfId="0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ekonomi&amp;CMars 2011&amp;RReviderat 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G30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0" bestFit="1" customWidth="1"/>
    <col min="2" max="2" width="14.7109375" style="0" bestFit="1" customWidth="1"/>
    <col min="4" max="4" width="9.421875" style="0" bestFit="1" customWidth="1"/>
    <col min="7" max="7" width="11.00390625" style="0" bestFit="1" customWidth="1"/>
    <col min="8" max="8" width="10.140625" style="0" bestFit="1" customWidth="1"/>
    <col min="9" max="9" width="9.00390625" style="0" bestFit="1" customWidth="1"/>
    <col min="10" max="11" width="7.57421875" style="0" bestFit="1" customWidth="1"/>
    <col min="12" max="13" width="9.421875" style="0" bestFit="1" customWidth="1"/>
    <col min="14" max="14" width="8.421875" style="0" bestFit="1" customWidth="1"/>
    <col min="15" max="15" width="9.7109375" style="0" bestFit="1" customWidth="1"/>
    <col min="16" max="16" width="8.421875" style="0" bestFit="1" customWidth="1"/>
    <col min="17" max="17" width="8.140625" style="0" bestFit="1" customWidth="1"/>
    <col min="18" max="18" width="8.8515625" style="0" bestFit="1" customWidth="1"/>
    <col min="19" max="19" width="9.57421875" style="0" bestFit="1" customWidth="1"/>
    <col min="23" max="23" width="9.7109375" style="0" bestFit="1" customWidth="1"/>
    <col min="25" max="25" width="10.140625" style="0" bestFit="1" customWidth="1"/>
    <col min="26" max="26" width="9.57421875" style="0" bestFit="1" customWidth="1"/>
    <col min="27" max="28" width="10.140625" style="0" bestFit="1" customWidth="1"/>
    <col min="29" max="29" width="9.00390625" style="0" bestFit="1" customWidth="1"/>
    <col min="30" max="31" width="11.140625" style="0" bestFit="1" customWidth="1"/>
    <col min="32" max="32" width="14.7109375" style="0" bestFit="1" customWidth="1"/>
    <col min="33" max="33" width="10.00390625" style="0" bestFit="1" customWidth="1"/>
    <col min="34" max="34" width="9.8515625" style="0" bestFit="1" customWidth="1"/>
    <col min="35" max="35" width="9.7109375" style="0" bestFit="1" customWidth="1"/>
    <col min="36" max="36" width="9.00390625" style="0" bestFit="1" customWidth="1"/>
    <col min="37" max="37" width="12.00390625" style="0" bestFit="1" customWidth="1"/>
    <col min="38" max="38" width="11.8515625" style="0" bestFit="1" customWidth="1"/>
    <col min="39" max="40" width="7.8515625" style="0" bestFit="1" customWidth="1"/>
  </cols>
  <sheetData>
    <row r="1" spans="2:31" ht="12.75">
      <c r="B1" s="32" t="s">
        <v>587</v>
      </c>
      <c r="C1" s="35" t="s">
        <v>588</v>
      </c>
      <c r="D1" s="36" t="s">
        <v>589</v>
      </c>
      <c r="E1" s="36" t="s">
        <v>675</v>
      </c>
      <c r="F1" s="54" t="s">
        <v>699</v>
      </c>
      <c r="G1" s="55"/>
      <c r="H1" s="55"/>
      <c r="I1" s="55"/>
      <c r="J1" s="55"/>
      <c r="K1" s="55"/>
      <c r="L1" s="55"/>
      <c r="M1" s="55"/>
      <c r="N1" s="55"/>
      <c r="O1" s="56" t="s">
        <v>632</v>
      </c>
      <c r="P1" s="55"/>
      <c r="Q1" s="55"/>
      <c r="R1" s="55"/>
      <c r="S1" s="55"/>
      <c r="T1" s="36" t="s">
        <v>675</v>
      </c>
      <c r="U1" s="36" t="s">
        <v>592</v>
      </c>
      <c r="V1" s="36" t="s">
        <v>593</v>
      </c>
      <c r="W1" s="36" t="s">
        <v>593</v>
      </c>
      <c r="X1" s="36" t="s">
        <v>594</v>
      </c>
      <c r="Y1" s="37" t="s">
        <v>1</v>
      </c>
      <c r="Z1" s="36" t="s">
        <v>588</v>
      </c>
      <c r="AA1" s="36" t="s">
        <v>588</v>
      </c>
      <c r="AB1" s="36" t="s">
        <v>588</v>
      </c>
      <c r="AC1" s="36" t="s">
        <v>595</v>
      </c>
      <c r="AD1" s="36" t="s">
        <v>596</v>
      </c>
      <c r="AE1" s="36" t="s">
        <v>596</v>
      </c>
    </row>
    <row r="2" spans="2:31" ht="12.75">
      <c r="B2" s="28"/>
      <c r="C2" s="35" t="s">
        <v>597</v>
      </c>
      <c r="D2" s="36" t="s">
        <v>676</v>
      </c>
      <c r="E2" s="36" t="s">
        <v>677</v>
      </c>
      <c r="F2" s="36" t="s">
        <v>598</v>
      </c>
      <c r="G2" s="36" t="s">
        <v>599</v>
      </c>
      <c r="H2" s="57" t="s">
        <v>633</v>
      </c>
      <c r="I2" s="57"/>
      <c r="J2" s="57"/>
      <c r="K2" s="36" t="s">
        <v>601</v>
      </c>
      <c r="L2" s="36" t="s">
        <v>589</v>
      </c>
      <c r="M2" s="36" t="s">
        <v>589</v>
      </c>
      <c r="N2" s="36" t="s">
        <v>678</v>
      </c>
      <c r="O2" s="36" t="s">
        <v>590</v>
      </c>
      <c r="P2" s="38" t="s">
        <v>679</v>
      </c>
      <c r="Q2" s="38" t="s">
        <v>679</v>
      </c>
      <c r="R2" s="29" t="s">
        <v>634</v>
      </c>
      <c r="S2" s="36" t="s">
        <v>591</v>
      </c>
      <c r="T2" s="36" t="s">
        <v>677</v>
      </c>
      <c r="U2" s="36" t="s">
        <v>603</v>
      </c>
      <c r="V2" s="36" t="s">
        <v>604</v>
      </c>
      <c r="W2" s="36" t="s">
        <v>604</v>
      </c>
      <c r="X2" s="36" t="s">
        <v>605</v>
      </c>
      <c r="Y2" s="38"/>
      <c r="Z2" s="36" t="s">
        <v>597</v>
      </c>
      <c r="AA2" s="36" t="s">
        <v>597</v>
      </c>
      <c r="AB2" s="36" t="s">
        <v>597</v>
      </c>
      <c r="AC2" s="36" t="s">
        <v>606</v>
      </c>
      <c r="AD2" s="36" t="s">
        <v>680</v>
      </c>
      <c r="AE2" s="36" t="s">
        <v>681</v>
      </c>
    </row>
    <row r="3" spans="2:31" ht="12.75">
      <c r="B3" s="28"/>
      <c r="C3" s="35" t="s">
        <v>607</v>
      </c>
      <c r="D3" s="39" t="s">
        <v>614</v>
      </c>
      <c r="E3" s="36" t="s">
        <v>682</v>
      </c>
      <c r="F3" s="36" t="s">
        <v>636</v>
      </c>
      <c r="G3" s="36" t="s">
        <v>609</v>
      </c>
      <c r="H3" s="36" t="s">
        <v>600</v>
      </c>
      <c r="I3" s="58" t="s">
        <v>635</v>
      </c>
      <c r="J3" s="58"/>
      <c r="K3" s="36" t="s">
        <v>618</v>
      </c>
      <c r="L3" s="36" t="s">
        <v>617</v>
      </c>
      <c r="M3" s="36" t="s">
        <v>631</v>
      </c>
      <c r="N3" s="36" t="s">
        <v>683</v>
      </c>
      <c r="O3" s="36" t="s">
        <v>684</v>
      </c>
      <c r="P3" s="29" t="s">
        <v>648</v>
      </c>
      <c r="Q3" s="29" t="s">
        <v>651</v>
      </c>
      <c r="R3" s="29" t="s">
        <v>603</v>
      </c>
      <c r="S3" s="36" t="s">
        <v>602</v>
      </c>
      <c r="T3" s="36" t="s">
        <v>682</v>
      </c>
      <c r="U3" s="36" t="s">
        <v>611</v>
      </c>
      <c r="V3" s="36" t="s">
        <v>603</v>
      </c>
      <c r="W3" s="36" t="s">
        <v>603</v>
      </c>
      <c r="X3" s="36" t="s">
        <v>608</v>
      </c>
      <c r="Y3" s="40"/>
      <c r="Z3" s="36" t="s">
        <v>685</v>
      </c>
      <c r="AA3" s="36" t="s">
        <v>654</v>
      </c>
      <c r="AB3" s="36" t="s">
        <v>654</v>
      </c>
      <c r="AC3" s="36" t="s">
        <v>612</v>
      </c>
      <c r="AD3" s="36" t="s">
        <v>686</v>
      </c>
      <c r="AE3" s="36" t="s">
        <v>686</v>
      </c>
    </row>
    <row r="4" spans="2:31" ht="12.75">
      <c r="B4" s="28"/>
      <c r="C4" s="35" t="s">
        <v>613</v>
      </c>
      <c r="D4" s="39"/>
      <c r="E4" s="36" t="s">
        <v>687</v>
      </c>
      <c r="F4" s="36" t="s">
        <v>638</v>
      </c>
      <c r="G4" s="36" t="s">
        <v>615</v>
      </c>
      <c r="H4" s="36" t="s">
        <v>688</v>
      </c>
      <c r="I4" s="53" t="s">
        <v>637</v>
      </c>
      <c r="J4" s="53"/>
      <c r="K4" s="36"/>
      <c r="L4" s="35"/>
      <c r="M4" s="35"/>
      <c r="N4" s="36" t="s">
        <v>649</v>
      </c>
      <c r="O4" s="36" t="s">
        <v>616</v>
      </c>
      <c r="P4" s="29" t="s">
        <v>649</v>
      </c>
      <c r="Q4" s="29" t="s">
        <v>610</v>
      </c>
      <c r="R4" s="29" t="s">
        <v>597</v>
      </c>
      <c r="S4" s="36" t="s">
        <v>603</v>
      </c>
      <c r="T4" s="36" t="s">
        <v>687</v>
      </c>
      <c r="U4" s="41" t="s">
        <v>689</v>
      </c>
      <c r="V4" s="36" t="s">
        <v>611</v>
      </c>
      <c r="W4" s="36" t="s">
        <v>619</v>
      </c>
      <c r="X4" s="36" t="s">
        <v>690</v>
      </c>
      <c r="Y4" s="29"/>
      <c r="Z4" s="36" t="s">
        <v>622</v>
      </c>
      <c r="AA4" s="36" t="s">
        <v>655</v>
      </c>
      <c r="AB4" s="36" t="s">
        <v>655</v>
      </c>
      <c r="AC4" s="36" t="s">
        <v>620</v>
      </c>
      <c r="AD4" s="36"/>
      <c r="AE4" s="36"/>
    </row>
    <row r="5" spans="2:31" ht="12.75">
      <c r="B5" s="28"/>
      <c r="C5" s="35" t="s">
        <v>614</v>
      </c>
      <c r="D5" s="42"/>
      <c r="E5" s="36" t="s">
        <v>614</v>
      </c>
      <c r="F5" s="36" t="s">
        <v>642</v>
      </c>
      <c r="G5" s="36" t="s">
        <v>621</v>
      </c>
      <c r="H5" s="36" t="s">
        <v>691</v>
      </c>
      <c r="I5" s="36" t="s">
        <v>692</v>
      </c>
      <c r="J5" s="36" t="s">
        <v>693</v>
      </c>
      <c r="K5" s="36"/>
      <c r="L5" s="36"/>
      <c r="M5" s="36"/>
      <c r="N5" s="36" t="s">
        <v>694</v>
      </c>
      <c r="O5" s="36" t="s">
        <v>640</v>
      </c>
      <c r="P5" s="29" t="s">
        <v>650</v>
      </c>
      <c r="Q5" s="29" t="s">
        <v>652</v>
      </c>
      <c r="R5" s="29" t="s">
        <v>653</v>
      </c>
      <c r="S5" s="36" t="s">
        <v>611</v>
      </c>
      <c r="T5" s="36" t="s">
        <v>614</v>
      </c>
      <c r="U5" s="36"/>
      <c r="V5" s="29"/>
      <c r="W5" s="41" t="s">
        <v>641</v>
      </c>
      <c r="X5" s="36"/>
      <c r="Y5" s="29"/>
      <c r="Z5" s="36" t="s">
        <v>614</v>
      </c>
      <c r="AA5" s="36" t="s">
        <v>614</v>
      </c>
      <c r="AB5" s="36" t="s">
        <v>623</v>
      </c>
      <c r="AC5" s="36" t="s">
        <v>623</v>
      </c>
      <c r="AD5" s="36"/>
      <c r="AE5" s="36"/>
    </row>
    <row r="6" spans="2:31" ht="12.75">
      <c r="B6" s="14"/>
      <c r="C6" s="35"/>
      <c r="D6" s="29"/>
      <c r="E6" s="36"/>
      <c r="F6" s="36" t="s">
        <v>644</v>
      </c>
      <c r="G6" s="36" t="s">
        <v>643</v>
      </c>
      <c r="H6" s="36" t="s">
        <v>611</v>
      </c>
      <c r="I6" s="36" t="s">
        <v>639</v>
      </c>
      <c r="J6" s="36" t="s">
        <v>639</v>
      </c>
      <c r="K6" s="36"/>
      <c r="L6" s="36"/>
      <c r="M6" s="36"/>
      <c r="N6" s="36" t="s">
        <v>695</v>
      </c>
      <c r="O6" s="35"/>
      <c r="P6" s="29"/>
      <c r="Q6" s="29" t="s">
        <v>696</v>
      </c>
      <c r="R6" s="29"/>
      <c r="S6" s="35"/>
      <c r="T6" s="35"/>
      <c r="U6" s="35"/>
      <c r="V6" s="35"/>
      <c r="W6" s="35"/>
      <c r="X6" s="35"/>
      <c r="Y6" s="29"/>
      <c r="Z6" s="36"/>
      <c r="AA6" s="35"/>
      <c r="AB6" s="29"/>
      <c r="AC6" s="29"/>
      <c r="AD6" s="36"/>
      <c r="AE6" s="36"/>
    </row>
    <row r="7" spans="2:31" ht="12.75">
      <c r="B7" s="14"/>
      <c r="C7" s="35"/>
      <c r="D7" s="29"/>
      <c r="E7" s="36"/>
      <c r="F7" s="36" t="s">
        <v>646</v>
      </c>
      <c r="G7" s="36" t="s">
        <v>645</v>
      </c>
      <c r="H7" s="36"/>
      <c r="I7" s="36"/>
      <c r="J7" s="36"/>
      <c r="K7" s="36"/>
      <c r="L7" s="36"/>
      <c r="M7" s="36"/>
      <c r="N7" s="36" t="s">
        <v>697</v>
      </c>
      <c r="O7" s="36"/>
      <c r="P7" s="29"/>
      <c r="Q7" s="29" t="s">
        <v>643</v>
      </c>
      <c r="R7" s="29"/>
      <c r="S7" s="36"/>
      <c r="T7" s="36"/>
      <c r="U7" s="42"/>
      <c r="V7" s="37"/>
      <c r="W7" s="42"/>
      <c r="X7" s="29"/>
      <c r="Y7" s="29"/>
      <c r="Z7" s="36"/>
      <c r="AA7" s="35"/>
      <c r="AB7" s="29"/>
      <c r="AC7" s="29"/>
      <c r="AD7" s="41"/>
      <c r="AE7" s="36"/>
    </row>
    <row r="8" spans="2:31" ht="12.75">
      <c r="B8" s="14"/>
      <c r="C8" s="35"/>
      <c r="D8" s="29"/>
      <c r="E8" s="36"/>
      <c r="F8" s="36" t="s">
        <v>647</v>
      </c>
      <c r="G8" s="35"/>
      <c r="H8" s="36"/>
      <c r="I8" s="36"/>
      <c r="J8" s="36"/>
      <c r="K8" s="36"/>
      <c r="L8" s="36"/>
      <c r="M8" s="36"/>
      <c r="N8" s="36" t="s">
        <v>698</v>
      </c>
      <c r="O8" s="36"/>
      <c r="P8" s="29"/>
      <c r="Q8" s="29"/>
      <c r="R8" s="29"/>
      <c r="S8" s="29"/>
      <c r="T8" s="29"/>
      <c r="U8" s="29"/>
      <c r="V8" s="29"/>
      <c r="W8" s="29"/>
      <c r="X8" s="42"/>
      <c r="Y8" s="29"/>
      <c r="Z8" s="36"/>
      <c r="AA8" s="36"/>
      <c r="AB8" s="29"/>
      <c r="AC8" s="29"/>
      <c r="AD8" s="29"/>
      <c r="AE8" s="29"/>
    </row>
    <row r="9" spans="2:31" ht="12.75">
      <c r="B9" s="14"/>
      <c r="C9" s="35"/>
      <c r="D9" s="29"/>
      <c r="E9" s="29"/>
      <c r="F9" s="35"/>
      <c r="G9" s="36"/>
      <c r="H9" s="36"/>
      <c r="I9" s="36"/>
      <c r="J9" s="36"/>
      <c r="K9" s="36"/>
      <c r="L9" s="36"/>
      <c r="M9" s="36"/>
      <c r="N9" s="36"/>
      <c r="O9" s="36"/>
      <c r="P9" s="43"/>
      <c r="Q9" s="43"/>
      <c r="R9" s="43"/>
      <c r="S9" s="36"/>
      <c r="T9" s="36"/>
      <c r="U9" s="29"/>
      <c r="V9" s="29"/>
      <c r="W9" s="29"/>
      <c r="X9" s="29"/>
      <c r="Y9" s="29"/>
      <c r="Z9" s="36"/>
      <c r="AA9" s="36"/>
      <c r="AB9" s="29"/>
      <c r="AC9" s="29"/>
      <c r="AD9" s="29"/>
      <c r="AE9" s="29"/>
    </row>
    <row r="10" spans="1:31" ht="12.75">
      <c r="A10" s="5"/>
      <c r="B10" s="33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4">
        <v>10</v>
      </c>
      <c r="L10" s="44">
        <v>11</v>
      </c>
      <c r="M10" s="44">
        <v>12</v>
      </c>
      <c r="N10" s="44">
        <v>13</v>
      </c>
      <c r="O10" s="44">
        <v>14</v>
      </c>
      <c r="P10" s="44">
        <v>15</v>
      </c>
      <c r="Q10" s="44">
        <v>16</v>
      </c>
      <c r="R10" s="44">
        <v>17</v>
      </c>
      <c r="S10" s="44">
        <v>18</v>
      </c>
      <c r="T10" s="44">
        <v>19</v>
      </c>
      <c r="U10" s="44">
        <v>20</v>
      </c>
      <c r="V10" s="44">
        <v>21</v>
      </c>
      <c r="W10" s="44">
        <v>22</v>
      </c>
      <c r="X10" s="44">
        <v>23</v>
      </c>
      <c r="Y10" s="44">
        <v>24</v>
      </c>
      <c r="Z10" s="44">
        <v>25</v>
      </c>
      <c r="AA10" s="44">
        <v>26</v>
      </c>
      <c r="AB10" s="44">
        <v>27</v>
      </c>
      <c r="AC10" s="44">
        <v>28</v>
      </c>
      <c r="AD10" s="44">
        <v>29</v>
      </c>
      <c r="AE10" s="44">
        <v>30</v>
      </c>
    </row>
    <row r="11" spans="1:33" ht="12.75">
      <c r="A11" t="s">
        <v>289</v>
      </c>
      <c r="B11" s="15" t="s">
        <v>290</v>
      </c>
      <c r="C11" s="36">
        <v>71815.782</v>
      </c>
      <c r="D11" s="41">
        <v>7642</v>
      </c>
      <c r="E11" s="45">
        <v>79457.782</v>
      </c>
      <c r="F11" s="49">
        <v>58524</v>
      </c>
      <c r="G11" s="49">
        <v>22861</v>
      </c>
      <c r="H11" s="49">
        <v>785</v>
      </c>
      <c r="I11" s="49">
        <v>0</v>
      </c>
      <c r="J11" s="49">
        <v>4427</v>
      </c>
      <c r="K11" s="50">
        <v>859</v>
      </c>
      <c r="L11" s="50">
        <v>22785</v>
      </c>
      <c r="M11" s="50">
        <v>7642</v>
      </c>
      <c r="N11" s="50">
        <v>381</v>
      </c>
      <c r="O11" s="50">
        <v>81090.8544</v>
      </c>
      <c r="P11" s="50">
        <v>23862.05</v>
      </c>
      <c r="Q11" s="50">
        <v>-20421.25</v>
      </c>
      <c r="R11" s="50">
        <v>2622.25</v>
      </c>
      <c r="S11" s="50">
        <v>87153.90439999998</v>
      </c>
      <c r="T11" s="50">
        <v>79457.782</v>
      </c>
      <c r="U11" s="50">
        <v>67539.1147</v>
      </c>
      <c r="V11" s="50">
        <v>19614.78969999998</v>
      </c>
      <c r="W11" s="50">
        <v>13730.352789999984</v>
      </c>
      <c r="X11" s="51">
        <v>1.173</v>
      </c>
      <c r="Y11" s="52">
        <v>27456</v>
      </c>
      <c r="Z11" s="46">
        <v>93203.97828600001</v>
      </c>
      <c r="AA11" s="46">
        <v>93843.27742893565</v>
      </c>
      <c r="AB11" s="46">
        <v>3417.9515380585535</v>
      </c>
      <c r="AC11" s="46">
        <v>-232.6933957736269</v>
      </c>
      <c r="AD11" s="46">
        <v>0</v>
      </c>
      <c r="AE11" s="46">
        <v>6388830</v>
      </c>
      <c r="AF11" s="15" t="s">
        <v>290</v>
      </c>
      <c r="AG11" t="b">
        <f>EXACT(B11,AF11)</f>
        <v>1</v>
      </c>
    </row>
    <row r="12" spans="1:33" ht="12.75">
      <c r="A12" t="s">
        <v>343</v>
      </c>
      <c r="B12" s="15" t="s">
        <v>344</v>
      </c>
      <c r="C12" s="36">
        <v>166056.902</v>
      </c>
      <c r="D12" s="41">
        <v>28461</v>
      </c>
      <c r="E12" s="45">
        <v>194517.902</v>
      </c>
      <c r="F12" s="49">
        <v>151976</v>
      </c>
      <c r="G12" s="49">
        <v>8119</v>
      </c>
      <c r="H12" s="49">
        <v>6117</v>
      </c>
      <c r="I12" s="49">
        <v>0</v>
      </c>
      <c r="J12" s="49">
        <v>2512</v>
      </c>
      <c r="K12" s="50">
        <v>980</v>
      </c>
      <c r="L12" s="50">
        <v>96380</v>
      </c>
      <c r="M12" s="50">
        <v>28461</v>
      </c>
      <c r="N12" s="50">
        <v>1146</v>
      </c>
      <c r="O12" s="50">
        <v>210577.94559999998</v>
      </c>
      <c r="P12" s="50">
        <v>14235.8</v>
      </c>
      <c r="Q12" s="50">
        <v>-83730.1</v>
      </c>
      <c r="R12" s="50">
        <v>7807.25</v>
      </c>
      <c r="S12" s="50">
        <v>148890.8956</v>
      </c>
      <c r="T12" s="50">
        <v>194517.902</v>
      </c>
      <c r="U12" s="50">
        <v>165340.2167</v>
      </c>
      <c r="V12" s="50">
        <v>-16449.3211</v>
      </c>
      <c r="W12" s="50">
        <v>-11514.52477</v>
      </c>
      <c r="X12" s="51">
        <v>0.941</v>
      </c>
      <c r="Y12" s="52">
        <v>37851</v>
      </c>
      <c r="Z12" s="46">
        <v>183041.345782</v>
      </c>
      <c r="AA12" s="46">
        <v>184296.8520128729</v>
      </c>
      <c r="AB12" s="46">
        <v>4869.008797994054</v>
      </c>
      <c r="AC12" s="46">
        <v>1218.3638641618732</v>
      </c>
      <c r="AD12" s="46">
        <v>46116291</v>
      </c>
      <c r="AE12" s="46">
        <v>0</v>
      </c>
      <c r="AF12" s="15" t="s">
        <v>344</v>
      </c>
      <c r="AG12" t="b">
        <f aca="true" t="shared" si="0" ref="AG12:AG75">EXACT(B12,AF12)</f>
        <v>1</v>
      </c>
    </row>
    <row r="13" spans="1:33" ht="12.75">
      <c r="A13" t="s">
        <v>143</v>
      </c>
      <c r="B13" s="15" t="s">
        <v>144</v>
      </c>
      <c r="C13" s="36">
        <v>53825.475000000006</v>
      </c>
      <c r="D13" s="41">
        <v>13818</v>
      </c>
      <c r="E13" s="45">
        <v>67643.475</v>
      </c>
      <c r="F13" s="49">
        <v>50892</v>
      </c>
      <c r="G13" s="49">
        <v>3895</v>
      </c>
      <c r="H13" s="49">
        <v>668</v>
      </c>
      <c r="I13" s="49">
        <v>0</v>
      </c>
      <c r="J13" s="49">
        <v>390</v>
      </c>
      <c r="K13" s="50">
        <v>406</v>
      </c>
      <c r="L13" s="50">
        <v>28674</v>
      </c>
      <c r="M13" s="50">
        <v>13818</v>
      </c>
      <c r="N13" s="50">
        <v>0</v>
      </c>
      <c r="O13" s="50">
        <v>70515.9552</v>
      </c>
      <c r="P13" s="50">
        <v>4210.05</v>
      </c>
      <c r="Q13" s="50">
        <v>-24717.999999999996</v>
      </c>
      <c r="R13" s="50">
        <v>6870.72</v>
      </c>
      <c r="S13" s="50">
        <v>56878.72520000001</v>
      </c>
      <c r="T13" s="50">
        <v>67643.475</v>
      </c>
      <c r="U13" s="50">
        <v>57496.95375</v>
      </c>
      <c r="V13" s="50">
        <v>-618.2285499999925</v>
      </c>
      <c r="W13" s="50">
        <v>-432.75998499999474</v>
      </c>
      <c r="X13" s="51">
        <v>0.994</v>
      </c>
      <c r="Y13" s="52">
        <v>18786</v>
      </c>
      <c r="Z13" s="46">
        <v>67237.61415000001</v>
      </c>
      <c r="AA13" s="46">
        <v>67698.80636399791</v>
      </c>
      <c r="AB13" s="46">
        <v>3603.6839329286654</v>
      </c>
      <c r="AC13" s="46">
        <v>-46.961000903515014</v>
      </c>
      <c r="AD13" s="46">
        <v>0</v>
      </c>
      <c r="AE13" s="46">
        <v>882209</v>
      </c>
      <c r="AF13" s="15" t="s">
        <v>144</v>
      </c>
      <c r="AG13" t="b">
        <f t="shared" si="0"/>
        <v>1</v>
      </c>
    </row>
    <row r="14" spans="1:33" ht="12.75">
      <c r="A14" t="s">
        <v>111</v>
      </c>
      <c r="B14" s="15" t="s">
        <v>112</v>
      </c>
      <c r="C14" s="36">
        <v>18763.276</v>
      </c>
      <c r="D14" s="41">
        <v>2228</v>
      </c>
      <c r="E14" s="45">
        <v>20991.276</v>
      </c>
      <c r="F14" s="49">
        <v>7119</v>
      </c>
      <c r="G14" s="49">
        <v>390</v>
      </c>
      <c r="H14" s="49">
        <v>31</v>
      </c>
      <c r="I14" s="49">
        <v>585</v>
      </c>
      <c r="J14" s="49">
        <v>0</v>
      </c>
      <c r="K14" s="50">
        <v>30</v>
      </c>
      <c r="L14" s="50">
        <v>3700</v>
      </c>
      <c r="M14" s="50">
        <v>2228</v>
      </c>
      <c r="N14" s="50">
        <v>18</v>
      </c>
      <c r="O14" s="50">
        <v>9864.0864</v>
      </c>
      <c r="P14" s="50">
        <v>855.1</v>
      </c>
      <c r="Q14" s="50">
        <v>-3185.8</v>
      </c>
      <c r="R14" s="50">
        <v>1264.8000000000002</v>
      </c>
      <c r="S14" s="50">
        <v>8798.1864</v>
      </c>
      <c r="T14" s="50">
        <v>20991.276</v>
      </c>
      <c r="U14" s="50">
        <v>17842.584600000002</v>
      </c>
      <c r="V14" s="50">
        <v>-9044.398200000001</v>
      </c>
      <c r="W14" s="50">
        <v>-6331.078740000001</v>
      </c>
      <c r="X14" s="51">
        <v>0.698</v>
      </c>
      <c r="Y14" s="52">
        <v>6376</v>
      </c>
      <c r="Z14" s="46">
        <v>14651.910648000001</v>
      </c>
      <c r="AA14" s="46">
        <v>14752.410155552061</v>
      </c>
      <c r="AB14" s="46">
        <v>2313.740614107914</v>
      </c>
      <c r="AC14" s="46">
        <v>-1336.9043197242663</v>
      </c>
      <c r="AD14" s="46">
        <v>0</v>
      </c>
      <c r="AE14" s="46">
        <v>8524102</v>
      </c>
      <c r="AF14" s="15" t="s">
        <v>112</v>
      </c>
      <c r="AG14" t="b">
        <f t="shared" si="0"/>
        <v>1</v>
      </c>
    </row>
    <row r="15" spans="1:33" ht="12.75">
      <c r="A15" t="s">
        <v>440</v>
      </c>
      <c r="B15" s="15" t="s">
        <v>441</v>
      </c>
      <c r="C15" s="36">
        <v>39552.282</v>
      </c>
      <c r="D15" s="41">
        <v>4642</v>
      </c>
      <c r="E15" s="45">
        <v>44194.282</v>
      </c>
      <c r="F15" s="49">
        <v>20247</v>
      </c>
      <c r="G15" s="49">
        <v>1825</v>
      </c>
      <c r="H15" s="49">
        <v>1375</v>
      </c>
      <c r="I15" s="49">
        <v>0</v>
      </c>
      <c r="J15" s="49">
        <v>1364</v>
      </c>
      <c r="K15" s="50">
        <v>1720</v>
      </c>
      <c r="L15" s="50">
        <v>3063</v>
      </c>
      <c r="M15" s="50">
        <v>4642</v>
      </c>
      <c r="N15" s="50">
        <v>0</v>
      </c>
      <c r="O15" s="50">
        <v>28054.243199999997</v>
      </c>
      <c r="P15" s="50">
        <v>3879.3999999999996</v>
      </c>
      <c r="Q15" s="50">
        <v>-4065.5499999999997</v>
      </c>
      <c r="R15" s="50">
        <v>3424.9900000000002</v>
      </c>
      <c r="S15" s="50">
        <v>31293.0832</v>
      </c>
      <c r="T15" s="50">
        <v>44194.282</v>
      </c>
      <c r="U15" s="50">
        <v>37565.1397</v>
      </c>
      <c r="V15" s="50">
        <v>-6272.056499999999</v>
      </c>
      <c r="W15" s="50">
        <v>-4390.439549999999</v>
      </c>
      <c r="X15" s="51">
        <v>0.901</v>
      </c>
      <c r="Y15" s="52">
        <v>13267</v>
      </c>
      <c r="Z15" s="46">
        <v>39819.048082</v>
      </c>
      <c r="AA15" s="46">
        <v>40092.17251058632</v>
      </c>
      <c r="AB15" s="46">
        <v>3021.9471252420535</v>
      </c>
      <c r="AC15" s="46">
        <v>-628.6978085901269</v>
      </c>
      <c r="AD15" s="46">
        <v>0</v>
      </c>
      <c r="AE15" s="46">
        <v>8340934</v>
      </c>
      <c r="AF15" s="15" t="s">
        <v>441</v>
      </c>
      <c r="AG15" t="b">
        <f t="shared" si="0"/>
        <v>1</v>
      </c>
    </row>
    <row r="16" spans="1:33" ht="12.75">
      <c r="A16" t="s">
        <v>553</v>
      </c>
      <c r="B16" s="15" t="s">
        <v>554</v>
      </c>
      <c r="C16" s="36">
        <v>4986.801</v>
      </c>
      <c r="D16" s="41">
        <v>2510</v>
      </c>
      <c r="E16" s="45">
        <v>7496.801</v>
      </c>
      <c r="F16" s="49">
        <v>7996</v>
      </c>
      <c r="G16" s="49">
        <v>288</v>
      </c>
      <c r="H16" s="49">
        <v>181</v>
      </c>
      <c r="I16" s="49">
        <v>0</v>
      </c>
      <c r="J16" s="49">
        <v>303</v>
      </c>
      <c r="K16" s="50">
        <v>0</v>
      </c>
      <c r="L16" s="50">
        <v>6066</v>
      </c>
      <c r="M16" s="50">
        <v>2510</v>
      </c>
      <c r="N16" s="50">
        <v>0</v>
      </c>
      <c r="O16" s="50">
        <v>11079.257599999999</v>
      </c>
      <c r="P16" s="50">
        <v>656.2</v>
      </c>
      <c r="Q16" s="50">
        <v>-5156.099999999999</v>
      </c>
      <c r="R16" s="50">
        <v>1102.28</v>
      </c>
      <c r="S16" s="50">
        <v>7681.637599999998</v>
      </c>
      <c r="T16" s="50">
        <v>7496.801</v>
      </c>
      <c r="U16" s="50">
        <v>6372.28085</v>
      </c>
      <c r="V16" s="50">
        <v>1309.356749999998</v>
      </c>
      <c r="W16" s="50">
        <v>916.5497249999986</v>
      </c>
      <c r="X16" s="51">
        <v>1.122</v>
      </c>
      <c r="Y16" s="52">
        <v>3174</v>
      </c>
      <c r="Z16" s="46">
        <v>8411.410722</v>
      </c>
      <c r="AA16" s="46">
        <v>8469.10576639986</v>
      </c>
      <c r="AB16" s="46">
        <v>2668.275288720813</v>
      </c>
      <c r="AC16" s="46">
        <v>-982.3696451113674</v>
      </c>
      <c r="AD16" s="46">
        <v>0</v>
      </c>
      <c r="AE16" s="46">
        <v>3118041</v>
      </c>
      <c r="AF16" s="15" t="s">
        <v>554</v>
      </c>
      <c r="AG16" t="b">
        <f t="shared" si="0"/>
        <v>1</v>
      </c>
    </row>
    <row r="17" spans="1:33" ht="12.75">
      <c r="A17" t="s">
        <v>551</v>
      </c>
      <c r="B17" s="15" t="s">
        <v>552</v>
      </c>
      <c r="C17" s="36">
        <v>27182.309</v>
      </c>
      <c r="D17" s="41">
        <v>5447</v>
      </c>
      <c r="E17" s="45">
        <v>32629.309</v>
      </c>
      <c r="F17" s="49">
        <v>31256</v>
      </c>
      <c r="G17" s="49">
        <v>0</v>
      </c>
      <c r="H17" s="49">
        <v>1596</v>
      </c>
      <c r="I17" s="49">
        <v>0</v>
      </c>
      <c r="J17" s="49">
        <v>2042</v>
      </c>
      <c r="K17" s="50">
        <v>136</v>
      </c>
      <c r="L17" s="50">
        <v>24674</v>
      </c>
      <c r="M17" s="50">
        <v>5447</v>
      </c>
      <c r="N17" s="50">
        <v>0</v>
      </c>
      <c r="O17" s="50">
        <v>43308.3136</v>
      </c>
      <c r="P17" s="50">
        <v>3092.3</v>
      </c>
      <c r="Q17" s="50">
        <v>-21088.499999999996</v>
      </c>
      <c r="R17" s="50">
        <v>435.37</v>
      </c>
      <c r="S17" s="50">
        <v>25747.4836</v>
      </c>
      <c r="T17" s="50">
        <v>32629.309</v>
      </c>
      <c r="U17" s="50">
        <v>27734.912650000002</v>
      </c>
      <c r="V17" s="50">
        <v>-1987.4290500000025</v>
      </c>
      <c r="W17" s="50">
        <v>-1391.2003350000016</v>
      </c>
      <c r="X17" s="51">
        <v>0.957</v>
      </c>
      <c r="Y17" s="52">
        <v>6544</v>
      </c>
      <c r="Z17" s="46">
        <v>31226.248713</v>
      </c>
      <c r="AA17" s="46">
        <v>31440.433927048045</v>
      </c>
      <c r="AB17" s="46">
        <v>4804.467287140594</v>
      </c>
      <c r="AC17" s="46">
        <v>1153.8223533084133</v>
      </c>
      <c r="AD17" s="46">
        <v>7550613</v>
      </c>
      <c r="AE17" s="46">
        <v>0</v>
      </c>
      <c r="AF17" s="15" t="s">
        <v>552</v>
      </c>
      <c r="AG17" t="b">
        <f t="shared" si="0"/>
        <v>1</v>
      </c>
    </row>
    <row r="18" spans="1:33" ht="12.75">
      <c r="A18" t="s">
        <v>393</v>
      </c>
      <c r="B18" s="15" t="s">
        <v>394</v>
      </c>
      <c r="C18" s="36">
        <v>80597.316</v>
      </c>
      <c r="D18" s="41">
        <v>10849</v>
      </c>
      <c r="E18" s="45">
        <v>91446.316</v>
      </c>
      <c r="F18" s="49">
        <v>59445</v>
      </c>
      <c r="G18" s="49">
        <v>8895</v>
      </c>
      <c r="H18" s="49">
        <v>7665</v>
      </c>
      <c r="I18" s="49">
        <v>0</v>
      </c>
      <c r="J18" s="49">
        <v>1355</v>
      </c>
      <c r="K18" s="50">
        <v>1109</v>
      </c>
      <c r="L18" s="50">
        <v>30290</v>
      </c>
      <c r="M18" s="50">
        <v>10849</v>
      </c>
      <c r="N18" s="50">
        <v>665</v>
      </c>
      <c r="O18" s="50">
        <v>82366.992</v>
      </c>
      <c r="P18" s="50">
        <v>15227.75</v>
      </c>
      <c r="Q18" s="50">
        <v>-27254.4</v>
      </c>
      <c r="R18" s="50">
        <v>4072.3500000000004</v>
      </c>
      <c r="S18" s="50">
        <v>74412.69200000001</v>
      </c>
      <c r="T18" s="50">
        <v>91446.316</v>
      </c>
      <c r="U18" s="50">
        <v>77729.3686</v>
      </c>
      <c r="V18" s="50">
        <v>-3316.6765999999916</v>
      </c>
      <c r="W18" s="50">
        <v>-2321.673619999994</v>
      </c>
      <c r="X18" s="51">
        <v>0.975</v>
      </c>
      <c r="Y18" s="52">
        <v>26071</v>
      </c>
      <c r="Z18" s="46">
        <v>89160.1581</v>
      </c>
      <c r="AA18" s="46">
        <v>89771.72011382767</v>
      </c>
      <c r="AB18" s="46">
        <v>3443.355456784461</v>
      </c>
      <c r="AC18" s="46">
        <v>-207.28947704771963</v>
      </c>
      <c r="AD18" s="46">
        <v>0</v>
      </c>
      <c r="AE18" s="46">
        <v>5404244</v>
      </c>
      <c r="AF18" s="15" t="s">
        <v>394</v>
      </c>
      <c r="AG18" t="b">
        <f t="shared" si="0"/>
        <v>1</v>
      </c>
    </row>
    <row r="19" spans="1:33" ht="12.75">
      <c r="A19" t="s">
        <v>413</v>
      </c>
      <c r="B19" s="15" t="s">
        <v>414</v>
      </c>
      <c r="C19" s="36">
        <v>41456.39</v>
      </c>
      <c r="D19" s="41">
        <v>4816</v>
      </c>
      <c r="E19" s="45">
        <v>46272.39</v>
      </c>
      <c r="F19" s="49">
        <v>25184</v>
      </c>
      <c r="G19" s="49">
        <v>11253</v>
      </c>
      <c r="H19" s="49">
        <v>2659</v>
      </c>
      <c r="I19" s="49">
        <v>0</v>
      </c>
      <c r="J19" s="49">
        <v>2150</v>
      </c>
      <c r="K19" s="50">
        <v>1</v>
      </c>
      <c r="L19" s="50">
        <v>12209</v>
      </c>
      <c r="M19" s="50">
        <v>4816</v>
      </c>
      <c r="N19" s="50">
        <v>0</v>
      </c>
      <c r="O19" s="50">
        <v>34894.9504</v>
      </c>
      <c r="P19" s="50">
        <v>13652.699999999999</v>
      </c>
      <c r="Q19" s="50">
        <v>-10378.5</v>
      </c>
      <c r="R19" s="50">
        <v>2018.0700000000002</v>
      </c>
      <c r="S19" s="50">
        <v>40187.220400000006</v>
      </c>
      <c r="T19" s="50">
        <v>46272.39</v>
      </c>
      <c r="U19" s="50">
        <v>39331.5315</v>
      </c>
      <c r="V19" s="50">
        <v>855.6889000000083</v>
      </c>
      <c r="W19" s="50">
        <v>598.9822300000058</v>
      </c>
      <c r="X19" s="51">
        <v>1.013</v>
      </c>
      <c r="Y19" s="52">
        <v>11310</v>
      </c>
      <c r="Z19" s="46">
        <v>46873.93106999999</v>
      </c>
      <c r="AA19" s="46">
        <v>47195.44592923832</v>
      </c>
      <c r="AB19" s="46">
        <v>4172.895307624962</v>
      </c>
      <c r="AC19" s="46">
        <v>522.2503737927814</v>
      </c>
      <c r="AD19" s="46">
        <v>5906652</v>
      </c>
      <c r="AE19" s="46">
        <v>0</v>
      </c>
      <c r="AF19" s="15" t="s">
        <v>414</v>
      </c>
      <c r="AG19" t="b">
        <f t="shared" si="0"/>
        <v>1</v>
      </c>
    </row>
    <row r="20" spans="1:33" ht="12.75">
      <c r="A20" t="s">
        <v>467</v>
      </c>
      <c r="B20" s="15" t="s">
        <v>468</v>
      </c>
      <c r="C20" s="36">
        <v>57265.25899999999</v>
      </c>
      <c r="D20" s="41">
        <v>12128</v>
      </c>
      <c r="E20" s="45">
        <v>69393.25899999999</v>
      </c>
      <c r="F20" s="49">
        <v>61513</v>
      </c>
      <c r="G20" s="49">
        <v>9338</v>
      </c>
      <c r="H20" s="49">
        <v>16862</v>
      </c>
      <c r="I20" s="49">
        <v>0</v>
      </c>
      <c r="J20" s="49">
        <v>3109</v>
      </c>
      <c r="K20" s="50">
        <v>1057</v>
      </c>
      <c r="L20" s="50">
        <v>48234</v>
      </c>
      <c r="M20" s="50">
        <v>12128</v>
      </c>
      <c r="N20" s="50">
        <v>168</v>
      </c>
      <c r="O20" s="50">
        <v>85232.41279999999</v>
      </c>
      <c r="P20" s="50">
        <v>24912.65</v>
      </c>
      <c r="Q20" s="50">
        <v>-42040.15</v>
      </c>
      <c r="R20" s="50">
        <v>2109.02</v>
      </c>
      <c r="S20" s="50">
        <v>70213.9328</v>
      </c>
      <c r="T20" s="50">
        <v>69393.25899999999</v>
      </c>
      <c r="U20" s="50">
        <v>58984.27014999999</v>
      </c>
      <c r="V20" s="50">
        <v>11229.662650000006</v>
      </c>
      <c r="W20" s="50">
        <v>7860.763855000004</v>
      </c>
      <c r="X20" s="51">
        <v>1.113</v>
      </c>
      <c r="Y20" s="52">
        <v>21620</v>
      </c>
      <c r="Z20" s="46">
        <v>77234.697267</v>
      </c>
      <c r="AA20" s="46">
        <v>77764.46087447365</v>
      </c>
      <c r="AB20" s="46">
        <v>3596.8760811504926</v>
      </c>
      <c r="AC20" s="46">
        <v>-53.768852681687804</v>
      </c>
      <c r="AD20" s="46">
        <v>0</v>
      </c>
      <c r="AE20" s="46">
        <v>1162483</v>
      </c>
      <c r="AF20" s="15" t="s">
        <v>468</v>
      </c>
      <c r="AG20" t="b">
        <f t="shared" si="0"/>
        <v>1</v>
      </c>
    </row>
    <row r="21" spans="1:33" ht="12.75">
      <c r="A21" t="s">
        <v>307</v>
      </c>
      <c r="B21" s="15" t="s">
        <v>308</v>
      </c>
      <c r="C21" s="36">
        <v>33530.381</v>
      </c>
      <c r="D21" s="41">
        <v>3503</v>
      </c>
      <c r="E21" s="45">
        <v>37033.381</v>
      </c>
      <c r="F21" s="49">
        <v>12688</v>
      </c>
      <c r="G21" s="49">
        <v>7068</v>
      </c>
      <c r="H21" s="49">
        <v>1107</v>
      </c>
      <c r="I21" s="49">
        <v>1240</v>
      </c>
      <c r="J21" s="49">
        <v>851</v>
      </c>
      <c r="K21" s="50">
        <v>966</v>
      </c>
      <c r="L21" s="50">
        <v>7604</v>
      </c>
      <c r="M21" s="50">
        <v>3503</v>
      </c>
      <c r="N21" s="50">
        <v>0</v>
      </c>
      <c r="O21" s="50">
        <v>17580.4928</v>
      </c>
      <c r="P21" s="50">
        <v>8726.1</v>
      </c>
      <c r="Q21" s="50">
        <v>-7284.5</v>
      </c>
      <c r="R21" s="50">
        <v>1684.8700000000001</v>
      </c>
      <c r="S21" s="50">
        <v>20706.962799999998</v>
      </c>
      <c r="T21" s="50">
        <v>37033.381</v>
      </c>
      <c r="U21" s="50">
        <v>31478.37385</v>
      </c>
      <c r="V21" s="50">
        <v>-10771.411050000002</v>
      </c>
      <c r="W21" s="50">
        <v>-7539.9877350000015</v>
      </c>
      <c r="X21" s="51">
        <v>0.796</v>
      </c>
      <c r="Y21" s="52">
        <v>9741</v>
      </c>
      <c r="Z21" s="46">
        <v>29478.571276000002</v>
      </c>
      <c r="AA21" s="46">
        <v>29680.76892569566</v>
      </c>
      <c r="AB21" s="46">
        <v>3046.994038157854</v>
      </c>
      <c r="AC21" s="46">
        <v>-603.6508956743264</v>
      </c>
      <c r="AD21" s="46">
        <v>0</v>
      </c>
      <c r="AE21" s="46">
        <v>5880163</v>
      </c>
      <c r="AF21" s="15" t="s">
        <v>308</v>
      </c>
      <c r="AG21" t="b">
        <f t="shared" si="0"/>
        <v>1</v>
      </c>
    </row>
    <row r="22" spans="1:33" ht="12.75">
      <c r="A22" t="s">
        <v>515</v>
      </c>
      <c r="B22" s="15" t="s">
        <v>516</v>
      </c>
      <c r="C22" s="36">
        <v>26458.701</v>
      </c>
      <c r="D22" s="41">
        <v>4783</v>
      </c>
      <c r="E22" s="45">
        <v>31241.701</v>
      </c>
      <c r="F22" s="49">
        <v>19415</v>
      </c>
      <c r="G22" s="49">
        <v>4045</v>
      </c>
      <c r="H22" s="49">
        <v>921</v>
      </c>
      <c r="I22" s="49">
        <v>1794</v>
      </c>
      <c r="J22" s="49">
        <v>0</v>
      </c>
      <c r="K22" s="50">
        <v>842</v>
      </c>
      <c r="L22" s="50">
        <v>4710</v>
      </c>
      <c r="M22" s="50">
        <v>4783</v>
      </c>
      <c r="N22" s="50">
        <v>55</v>
      </c>
      <c r="O22" s="50">
        <v>26901.424</v>
      </c>
      <c r="P22" s="50">
        <v>5746</v>
      </c>
      <c r="Q22" s="50">
        <v>-4765.95</v>
      </c>
      <c r="R22" s="50">
        <v>3264.8500000000004</v>
      </c>
      <c r="S22" s="50">
        <v>31146.324</v>
      </c>
      <c r="T22" s="50">
        <v>31241.701</v>
      </c>
      <c r="U22" s="50">
        <v>26555.44585</v>
      </c>
      <c r="V22" s="50">
        <v>4590.8781500000005</v>
      </c>
      <c r="W22" s="50">
        <v>3213.614705</v>
      </c>
      <c r="X22" s="51">
        <v>1.103</v>
      </c>
      <c r="Y22" s="52">
        <v>7355</v>
      </c>
      <c r="Z22" s="46">
        <v>34459.596203</v>
      </c>
      <c r="AA22" s="46">
        <v>34695.95940040437</v>
      </c>
      <c r="AB22" s="46">
        <v>4717.32962615967</v>
      </c>
      <c r="AC22" s="46">
        <v>1066.6846923274893</v>
      </c>
      <c r="AD22" s="46">
        <v>7845466</v>
      </c>
      <c r="AE22" s="46">
        <v>0</v>
      </c>
      <c r="AF22" s="15" t="s">
        <v>516</v>
      </c>
      <c r="AG22" t="b">
        <f t="shared" si="0"/>
        <v>1</v>
      </c>
    </row>
    <row r="23" spans="1:33" ht="12.75">
      <c r="A23" t="s">
        <v>523</v>
      </c>
      <c r="B23" s="15" t="s">
        <v>524</v>
      </c>
      <c r="C23" s="36">
        <v>1926.289</v>
      </c>
      <c r="D23" s="41">
        <v>0</v>
      </c>
      <c r="E23" s="45">
        <v>1926.289</v>
      </c>
      <c r="F23" s="49">
        <v>648</v>
      </c>
      <c r="G23" s="49">
        <v>763</v>
      </c>
      <c r="H23" s="49">
        <v>0</v>
      </c>
      <c r="I23" s="49">
        <v>0</v>
      </c>
      <c r="J23" s="49">
        <v>63</v>
      </c>
      <c r="K23" s="50">
        <v>37</v>
      </c>
      <c r="L23" s="50">
        <v>0</v>
      </c>
      <c r="M23" s="50">
        <v>0</v>
      </c>
      <c r="N23" s="50">
        <v>0</v>
      </c>
      <c r="O23" s="50">
        <v>897.8688</v>
      </c>
      <c r="P23" s="50">
        <v>702.0999999999999</v>
      </c>
      <c r="Q23" s="50">
        <v>-31.45</v>
      </c>
      <c r="R23" s="50">
        <v>0</v>
      </c>
      <c r="S23" s="50">
        <v>1568.5187999999998</v>
      </c>
      <c r="T23" s="50">
        <v>1926.289</v>
      </c>
      <c r="U23" s="50">
        <v>1637.34565</v>
      </c>
      <c r="V23" s="50">
        <v>-68.82685000000015</v>
      </c>
      <c r="W23" s="50">
        <v>-48.1787950000001</v>
      </c>
      <c r="X23" s="51">
        <v>0.975</v>
      </c>
      <c r="Y23" s="52">
        <v>2446</v>
      </c>
      <c r="Z23" s="46">
        <v>1878.1317749999998</v>
      </c>
      <c r="AA23" s="46">
        <v>1891.0141439305762</v>
      </c>
      <c r="AB23" s="46">
        <v>773.104719513727</v>
      </c>
      <c r="AC23" s="46">
        <v>-2877.5402143184533</v>
      </c>
      <c r="AD23" s="46">
        <v>0</v>
      </c>
      <c r="AE23" s="46">
        <v>7038463</v>
      </c>
      <c r="AF23" s="15" t="s">
        <v>524</v>
      </c>
      <c r="AG23" t="b">
        <f t="shared" si="0"/>
        <v>1</v>
      </c>
    </row>
    <row r="24" spans="1:33" ht="12.75">
      <c r="A24" t="s">
        <v>201</v>
      </c>
      <c r="B24" s="15" t="s">
        <v>202</v>
      </c>
      <c r="C24" s="36">
        <v>25590.308000000005</v>
      </c>
      <c r="D24" s="41">
        <v>8448</v>
      </c>
      <c r="E24" s="45">
        <v>34038.308000000005</v>
      </c>
      <c r="F24" s="49">
        <v>31768</v>
      </c>
      <c r="G24" s="49">
        <v>5800</v>
      </c>
      <c r="H24" s="49">
        <v>121</v>
      </c>
      <c r="I24" s="49">
        <v>0</v>
      </c>
      <c r="J24" s="49">
        <v>2154</v>
      </c>
      <c r="K24" s="50">
        <v>115</v>
      </c>
      <c r="L24" s="50">
        <v>27683</v>
      </c>
      <c r="M24" s="50">
        <v>8448</v>
      </c>
      <c r="N24" s="50">
        <v>0</v>
      </c>
      <c r="O24" s="50">
        <v>44017.7408</v>
      </c>
      <c r="P24" s="50">
        <v>6863.75</v>
      </c>
      <c r="Q24" s="50">
        <v>-23628.3</v>
      </c>
      <c r="R24" s="50">
        <v>2474.69</v>
      </c>
      <c r="S24" s="50">
        <v>29727.8808</v>
      </c>
      <c r="T24" s="50">
        <v>34038.308000000005</v>
      </c>
      <c r="U24" s="50">
        <v>28932.561800000003</v>
      </c>
      <c r="V24" s="50">
        <v>795.3189999999959</v>
      </c>
      <c r="W24" s="50">
        <v>556.723299999997</v>
      </c>
      <c r="X24" s="51">
        <v>1.016</v>
      </c>
      <c r="Y24" s="52">
        <v>14864</v>
      </c>
      <c r="Z24" s="46">
        <v>34582.92092800001</v>
      </c>
      <c r="AA24" s="46">
        <v>34820.13002696829</v>
      </c>
      <c r="AB24" s="46">
        <v>2342.5814065506115</v>
      </c>
      <c r="AC24" s="46">
        <v>-1308.063527281569</v>
      </c>
      <c r="AD24" s="46">
        <v>0</v>
      </c>
      <c r="AE24" s="46">
        <v>19443056</v>
      </c>
      <c r="AF24" s="15" t="s">
        <v>202</v>
      </c>
      <c r="AG24" t="b">
        <f t="shared" si="0"/>
        <v>1</v>
      </c>
    </row>
    <row r="25" spans="1:33" ht="12.75">
      <c r="A25" t="s">
        <v>573</v>
      </c>
      <c r="B25" s="15" t="s">
        <v>574</v>
      </c>
      <c r="C25" s="36">
        <v>156028.471</v>
      </c>
      <c r="D25" s="41">
        <v>19661</v>
      </c>
      <c r="E25" s="45">
        <v>175689.471</v>
      </c>
      <c r="F25" s="49">
        <v>112192</v>
      </c>
      <c r="G25" s="49">
        <v>12548</v>
      </c>
      <c r="H25" s="49">
        <v>7970</v>
      </c>
      <c r="I25" s="49">
        <v>0</v>
      </c>
      <c r="J25" s="49">
        <v>4082</v>
      </c>
      <c r="K25" s="50">
        <v>3518</v>
      </c>
      <c r="L25" s="50">
        <v>35656</v>
      </c>
      <c r="M25" s="50">
        <v>19661</v>
      </c>
      <c r="N25" s="50">
        <v>0</v>
      </c>
      <c r="O25" s="50">
        <v>155453.2352</v>
      </c>
      <c r="P25" s="50">
        <v>20910</v>
      </c>
      <c r="Q25" s="50">
        <v>-33297.9</v>
      </c>
      <c r="R25" s="50">
        <v>10650.330000000002</v>
      </c>
      <c r="S25" s="50">
        <v>153715.6652</v>
      </c>
      <c r="T25" s="50">
        <v>175689.471</v>
      </c>
      <c r="U25" s="50">
        <v>149336.05034999998</v>
      </c>
      <c r="V25" s="50">
        <v>4379.614850000013</v>
      </c>
      <c r="W25" s="50">
        <v>3065.7303950000087</v>
      </c>
      <c r="X25" s="51">
        <v>1.017</v>
      </c>
      <c r="Y25" s="52">
        <v>27420</v>
      </c>
      <c r="Z25" s="46">
        <v>178676.19200699998</v>
      </c>
      <c r="AA25" s="46">
        <v>179901.75703666607</v>
      </c>
      <c r="AB25" s="46">
        <v>6560.968527960104</v>
      </c>
      <c r="AC25" s="46">
        <v>2910.323594127924</v>
      </c>
      <c r="AD25" s="46">
        <v>79801073</v>
      </c>
      <c r="AE25" s="46">
        <v>0</v>
      </c>
      <c r="AF25" s="15" t="s">
        <v>574</v>
      </c>
      <c r="AG25" t="b">
        <f t="shared" si="0"/>
        <v>1</v>
      </c>
    </row>
    <row r="26" spans="1:33" ht="12.75">
      <c r="A26" t="s">
        <v>295</v>
      </c>
      <c r="B26" s="15" t="s">
        <v>296</v>
      </c>
      <c r="C26" s="36">
        <v>12934.847999999998</v>
      </c>
      <c r="D26" s="41">
        <v>3732</v>
      </c>
      <c r="E26" s="45">
        <v>16666.847999999998</v>
      </c>
      <c r="F26" s="49">
        <v>7324</v>
      </c>
      <c r="G26" s="49">
        <v>8589</v>
      </c>
      <c r="H26" s="49">
        <v>323</v>
      </c>
      <c r="I26" s="49">
        <v>1250</v>
      </c>
      <c r="J26" s="49">
        <v>0</v>
      </c>
      <c r="K26" s="50">
        <v>1</v>
      </c>
      <c r="L26" s="50">
        <v>6449</v>
      </c>
      <c r="M26" s="50">
        <v>3732</v>
      </c>
      <c r="N26" s="50">
        <v>44</v>
      </c>
      <c r="O26" s="50">
        <v>10148.134399999999</v>
      </c>
      <c r="P26" s="50">
        <v>8637.7</v>
      </c>
      <c r="Q26" s="50">
        <v>-5519.9</v>
      </c>
      <c r="R26" s="50">
        <v>2075.8700000000003</v>
      </c>
      <c r="S26" s="50">
        <v>15341.804399999997</v>
      </c>
      <c r="T26" s="50">
        <v>16666.847999999998</v>
      </c>
      <c r="U26" s="50">
        <v>14166.820799999998</v>
      </c>
      <c r="V26" s="50">
        <v>1174.9835999999996</v>
      </c>
      <c r="W26" s="50">
        <v>822.4885199999997</v>
      </c>
      <c r="X26" s="51">
        <v>1.049</v>
      </c>
      <c r="Y26" s="52">
        <v>8353</v>
      </c>
      <c r="Z26" s="46">
        <v>17483.523551999995</v>
      </c>
      <c r="AA26" s="46">
        <v>17603.445489108635</v>
      </c>
      <c r="AB26" s="46">
        <v>2107.439900527791</v>
      </c>
      <c r="AC26" s="46">
        <v>-1543.2050333043894</v>
      </c>
      <c r="AD26" s="46">
        <v>0</v>
      </c>
      <c r="AE26" s="46">
        <v>12890392</v>
      </c>
      <c r="AF26" s="15" t="s">
        <v>296</v>
      </c>
      <c r="AG26" t="b">
        <f t="shared" si="0"/>
        <v>1</v>
      </c>
    </row>
    <row r="27" spans="1:33" ht="12.75">
      <c r="A27" t="s">
        <v>487</v>
      </c>
      <c r="B27" s="15" t="s">
        <v>488</v>
      </c>
      <c r="C27" s="36">
        <v>116877.851</v>
      </c>
      <c r="D27" s="41">
        <v>15847</v>
      </c>
      <c r="E27" s="45">
        <v>132724.851</v>
      </c>
      <c r="F27" s="49">
        <v>72287</v>
      </c>
      <c r="G27" s="49">
        <v>10212</v>
      </c>
      <c r="H27" s="49">
        <v>1946</v>
      </c>
      <c r="I27" s="49">
        <v>0</v>
      </c>
      <c r="J27" s="49">
        <v>2645</v>
      </c>
      <c r="K27" s="50">
        <v>177</v>
      </c>
      <c r="L27" s="50">
        <v>27422</v>
      </c>
      <c r="M27" s="50">
        <v>15847</v>
      </c>
      <c r="N27" s="50">
        <v>19</v>
      </c>
      <c r="O27" s="50">
        <v>100160.8672</v>
      </c>
      <c r="P27" s="50">
        <v>12582.55</v>
      </c>
      <c r="Q27" s="50">
        <v>-23475.300000000003</v>
      </c>
      <c r="R27" s="50">
        <v>8808.21</v>
      </c>
      <c r="S27" s="50">
        <v>98076.3272</v>
      </c>
      <c r="T27" s="50">
        <v>132724.851</v>
      </c>
      <c r="U27" s="50">
        <v>112816.12335</v>
      </c>
      <c r="V27" s="50">
        <v>-14739.796149999995</v>
      </c>
      <c r="W27" s="50">
        <v>-10317.857304999996</v>
      </c>
      <c r="X27" s="51">
        <v>0.922</v>
      </c>
      <c r="Y27" s="52">
        <v>26272</v>
      </c>
      <c r="Z27" s="46">
        <v>122372.312622</v>
      </c>
      <c r="AA27" s="46">
        <v>123211.6814560023</v>
      </c>
      <c r="AB27" s="46">
        <v>4689.847802070733</v>
      </c>
      <c r="AC27" s="46">
        <v>1039.202868238553</v>
      </c>
      <c r="AD27" s="46">
        <v>27301938</v>
      </c>
      <c r="AE27" s="46">
        <v>0</v>
      </c>
      <c r="AF27" s="15" t="s">
        <v>488</v>
      </c>
      <c r="AG27" t="b">
        <f t="shared" si="0"/>
        <v>1</v>
      </c>
    </row>
    <row r="28" spans="1:33" ht="12.75">
      <c r="A28" t="s">
        <v>175</v>
      </c>
      <c r="B28" s="15" t="s">
        <v>176</v>
      </c>
      <c r="C28" s="36">
        <v>49220.801</v>
      </c>
      <c r="D28" s="41">
        <v>4377</v>
      </c>
      <c r="E28" s="45">
        <v>53597.801</v>
      </c>
      <c r="F28" s="49">
        <v>29724</v>
      </c>
      <c r="G28" s="49">
        <v>8533</v>
      </c>
      <c r="H28" s="49">
        <v>37</v>
      </c>
      <c r="I28" s="49">
        <v>0</v>
      </c>
      <c r="J28" s="49">
        <v>1113</v>
      </c>
      <c r="K28" s="50">
        <v>123</v>
      </c>
      <c r="L28" s="50">
        <v>7748</v>
      </c>
      <c r="M28" s="50">
        <v>4377</v>
      </c>
      <c r="N28" s="50">
        <v>0</v>
      </c>
      <c r="O28" s="50">
        <v>41185.5744</v>
      </c>
      <c r="P28" s="50">
        <v>8230.55</v>
      </c>
      <c r="Q28" s="50">
        <v>-6690.35</v>
      </c>
      <c r="R28" s="50">
        <v>2403.29</v>
      </c>
      <c r="S28" s="50">
        <v>45129.064399999996</v>
      </c>
      <c r="T28" s="50">
        <v>53597.801</v>
      </c>
      <c r="U28" s="50">
        <v>45558.13085</v>
      </c>
      <c r="V28" s="50">
        <v>-429.0664500000057</v>
      </c>
      <c r="W28" s="50">
        <v>-300.346515000004</v>
      </c>
      <c r="X28" s="51">
        <v>0.994</v>
      </c>
      <c r="Y28" s="52">
        <v>10705</v>
      </c>
      <c r="Z28" s="46">
        <v>53276.214194</v>
      </c>
      <c r="AA28" s="46">
        <v>53641.643210007955</v>
      </c>
      <c r="AB28" s="46">
        <v>5010.896142924611</v>
      </c>
      <c r="AC28" s="46">
        <v>1360.2512090924306</v>
      </c>
      <c r="AD28" s="46">
        <v>14561489</v>
      </c>
      <c r="AE28" s="46">
        <v>0</v>
      </c>
      <c r="AF28" s="15" t="s">
        <v>176</v>
      </c>
      <c r="AG28" t="b">
        <f t="shared" si="0"/>
        <v>1</v>
      </c>
    </row>
    <row r="29" spans="1:33" ht="12.75">
      <c r="A29" t="s">
        <v>461</v>
      </c>
      <c r="B29" s="15" t="s">
        <v>462</v>
      </c>
      <c r="C29" s="36">
        <v>149469.039</v>
      </c>
      <c r="D29" s="41">
        <v>34670</v>
      </c>
      <c r="E29" s="45">
        <v>184139.039</v>
      </c>
      <c r="F29" s="49">
        <v>175483</v>
      </c>
      <c r="G29" s="49">
        <v>18025</v>
      </c>
      <c r="H29" s="49">
        <v>240911</v>
      </c>
      <c r="I29" s="49">
        <v>-150</v>
      </c>
      <c r="J29" s="49">
        <v>4764</v>
      </c>
      <c r="K29" s="50">
        <v>232287</v>
      </c>
      <c r="L29" s="50">
        <v>101854</v>
      </c>
      <c r="M29" s="50">
        <v>34670</v>
      </c>
      <c r="N29" s="50">
        <v>7511</v>
      </c>
      <c r="O29" s="50">
        <v>243149.2448</v>
      </c>
      <c r="P29" s="50">
        <v>224017.5</v>
      </c>
      <c r="Q29" s="50">
        <v>-290404.19999999995</v>
      </c>
      <c r="R29" s="50">
        <v>12154.32</v>
      </c>
      <c r="S29" s="50">
        <v>188916.8648</v>
      </c>
      <c r="T29" s="50">
        <v>184139.039</v>
      </c>
      <c r="U29" s="50">
        <v>156518.18315</v>
      </c>
      <c r="V29" s="50">
        <v>32398.681650000013</v>
      </c>
      <c r="W29" s="50">
        <v>22679.077155000006</v>
      </c>
      <c r="X29" s="51">
        <v>1.123</v>
      </c>
      <c r="Y29" s="52">
        <v>49232</v>
      </c>
      <c r="Z29" s="46">
        <v>206788.140797</v>
      </c>
      <c r="AA29" s="46">
        <v>208206.52962129586</v>
      </c>
      <c r="AB29" s="46">
        <v>4229.08940569743</v>
      </c>
      <c r="AC29" s="46">
        <v>578.4444718652499</v>
      </c>
      <c r="AD29" s="46">
        <v>28477978</v>
      </c>
      <c r="AE29" s="46">
        <v>0</v>
      </c>
      <c r="AF29" s="15" t="s">
        <v>462</v>
      </c>
      <c r="AG29" t="b">
        <f t="shared" si="0"/>
        <v>1</v>
      </c>
    </row>
    <row r="30" spans="1:33" ht="12.75">
      <c r="A30" t="s">
        <v>345</v>
      </c>
      <c r="B30" s="15" t="s">
        <v>346</v>
      </c>
      <c r="C30" s="36">
        <v>397986.305</v>
      </c>
      <c r="D30" s="41">
        <v>50185</v>
      </c>
      <c r="E30" s="45">
        <v>448171.305</v>
      </c>
      <c r="F30" s="49">
        <v>275502</v>
      </c>
      <c r="G30" s="49">
        <v>42156</v>
      </c>
      <c r="H30" s="49">
        <v>293573</v>
      </c>
      <c r="I30" s="49">
        <v>0</v>
      </c>
      <c r="J30" s="49">
        <v>1579</v>
      </c>
      <c r="K30" s="50">
        <v>282969</v>
      </c>
      <c r="L30" s="50">
        <v>110674</v>
      </c>
      <c r="M30" s="50">
        <v>50185</v>
      </c>
      <c r="N30" s="50">
        <v>8102</v>
      </c>
      <c r="O30" s="50">
        <v>381735.5712</v>
      </c>
      <c r="P30" s="50">
        <v>286711.8</v>
      </c>
      <c r="Q30" s="50">
        <v>-341483.25</v>
      </c>
      <c r="R30" s="50">
        <v>23842.67</v>
      </c>
      <c r="S30" s="50">
        <v>350806.79120000004</v>
      </c>
      <c r="T30" s="50">
        <v>448171.305</v>
      </c>
      <c r="U30" s="50">
        <v>380945.60925</v>
      </c>
      <c r="V30" s="50">
        <v>-30138.818049999943</v>
      </c>
      <c r="W30" s="50">
        <v>-21097.17263499996</v>
      </c>
      <c r="X30" s="51">
        <v>0.953</v>
      </c>
      <c r="Y30" s="52">
        <v>103218</v>
      </c>
      <c r="Z30" s="46">
        <v>427107.25366499997</v>
      </c>
      <c r="AA30" s="46">
        <v>430036.84214642475</v>
      </c>
      <c r="AB30" s="46">
        <v>4166.296984502943</v>
      </c>
      <c r="AC30" s="46">
        <v>515.6520506707625</v>
      </c>
      <c r="AD30" s="46">
        <v>53224573</v>
      </c>
      <c r="AE30" s="46">
        <v>0</v>
      </c>
      <c r="AF30" s="15" t="s">
        <v>346</v>
      </c>
      <c r="AG30" t="b">
        <f t="shared" si="0"/>
        <v>1</v>
      </c>
    </row>
    <row r="31" spans="1:33" ht="12.75">
      <c r="A31" t="s">
        <v>15</v>
      </c>
      <c r="B31" s="30" t="s">
        <v>16</v>
      </c>
      <c r="C31" s="36">
        <v>264264.733</v>
      </c>
      <c r="D31" s="41">
        <v>39075</v>
      </c>
      <c r="E31" s="45">
        <v>303339.733</v>
      </c>
      <c r="F31" s="49">
        <v>200010</v>
      </c>
      <c r="G31" s="49">
        <v>76154</v>
      </c>
      <c r="H31" s="49">
        <v>16765</v>
      </c>
      <c r="I31" s="49">
        <v>10914</v>
      </c>
      <c r="J31" s="49">
        <v>3951</v>
      </c>
      <c r="K31" s="50">
        <v>647</v>
      </c>
      <c r="L31" s="50">
        <v>63106</v>
      </c>
      <c r="M31" s="50">
        <v>39075</v>
      </c>
      <c r="N31" s="50">
        <v>2509</v>
      </c>
      <c r="O31" s="50">
        <v>277133.85599999997</v>
      </c>
      <c r="P31" s="50">
        <v>91616.4</v>
      </c>
      <c r="Q31" s="50">
        <v>-56322.7</v>
      </c>
      <c r="R31" s="50">
        <v>22485.73</v>
      </c>
      <c r="S31" s="50">
        <v>334913.28599999996</v>
      </c>
      <c r="T31" s="50">
        <v>303339.733</v>
      </c>
      <c r="U31" s="50">
        <v>257838.77305</v>
      </c>
      <c r="V31" s="50">
        <v>77074.51294999997</v>
      </c>
      <c r="W31" s="50">
        <v>53952.15906499998</v>
      </c>
      <c r="X31" s="51">
        <v>1.178</v>
      </c>
      <c r="Y31" s="52">
        <v>82358</v>
      </c>
      <c r="Z31" s="46">
        <v>357334.205474</v>
      </c>
      <c r="AA31" s="46">
        <v>359785.2108441799</v>
      </c>
      <c r="AB31" s="46">
        <v>4368.552063481143</v>
      </c>
      <c r="AC31" s="46">
        <v>717.9071296489624</v>
      </c>
      <c r="AD31" s="46">
        <v>59125395</v>
      </c>
      <c r="AE31" s="46">
        <v>0</v>
      </c>
      <c r="AF31" s="30" t="s">
        <v>16</v>
      </c>
      <c r="AG31" t="b">
        <f t="shared" si="0"/>
        <v>1</v>
      </c>
    </row>
    <row r="32" spans="1:33" ht="12.75">
      <c r="A32" t="s">
        <v>91</v>
      </c>
      <c r="B32" s="15" t="s">
        <v>92</v>
      </c>
      <c r="C32" s="36">
        <v>16202.650999999998</v>
      </c>
      <c r="D32" s="41">
        <v>2614</v>
      </c>
      <c r="E32" s="45">
        <v>18816.650999999998</v>
      </c>
      <c r="F32" s="49">
        <v>10542</v>
      </c>
      <c r="G32" s="49">
        <v>803</v>
      </c>
      <c r="H32" s="49">
        <v>690</v>
      </c>
      <c r="I32" s="49">
        <v>0</v>
      </c>
      <c r="J32" s="49">
        <v>111</v>
      </c>
      <c r="K32" s="50">
        <v>616</v>
      </c>
      <c r="L32" s="50">
        <v>7867</v>
      </c>
      <c r="M32" s="50">
        <v>2614</v>
      </c>
      <c r="N32" s="50">
        <v>0</v>
      </c>
      <c r="O32" s="50">
        <v>14606.9952</v>
      </c>
      <c r="P32" s="50">
        <v>1363.3999999999999</v>
      </c>
      <c r="Q32" s="50">
        <v>-7210.55</v>
      </c>
      <c r="R32" s="50">
        <v>884.5100000000001</v>
      </c>
      <c r="S32" s="50">
        <v>9644.355199999998</v>
      </c>
      <c r="T32" s="50">
        <v>18816.650999999998</v>
      </c>
      <c r="U32" s="50">
        <v>15994.153349999999</v>
      </c>
      <c r="V32" s="50">
        <v>-6349.7981500000005</v>
      </c>
      <c r="W32" s="50">
        <v>-4444.858705</v>
      </c>
      <c r="X32" s="51">
        <v>0.764</v>
      </c>
      <c r="Y32" s="52">
        <v>5242</v>
      </c>
      <c r="Z32" s="46">
        <v>14375.921363999998</v>
      </c>
      <c r="AA32" s="46">
        <v>14474.527822392944</v>
      </c>
      <c r="AB32" s="46">
        <v>2761.260553680455</v>
      </c>
      <c r="AC32" s="46">
        <v>-889.3843801517255</v>
      </c>
      <c r="AD32" s="46">
        <v>0</v>
      </c>
      <c r="AE32" s="46">
        <v>4662153</v>
      </c>
      <c r="AF32" s="15" t="s">
        <v>92</v>
      </c>
      <c r="AG32" t="b">
        <f t="shared" si="0"/>
        <v>1</v>
      </c>
    </row>
    <row r="33" spans="1:33" ht="12.75">
      <c r="A33" t="s">
        <v>219</v>
      </c>
      <c r="B33" s="15" t="s">
        <v>220</v>
      </c>
      <c r="C33" s="36">
        <v>26539.66</v>
      </c>
      <c r="D33" s="41">
        <v>4991</v>
      </c>
      <c r="E33" s="45">
        <v>31530.66</v>
      </c>
      <c r="F33" s="49">
        <v>18821</v>
      </c>
      <c r="G33" s="49">
        <v>3488</v>
      </c>
      <c r="H33" s="49">
        <v>161</v>
      </c>
      <c r="I33" s="49">
        <v>1984</v>
      </c>
      <c r="J33" s="49">
        <v>68</v>
      </c>
      <c r="K33" s="50">
        <v>-3</v>
      </c>
      <c r="L33" s="50">
        <v>13152</v>
      </c>
      <c r="M33" s="50">
        <v>4991</v>
      </c>
      <c r="N33" s="50">
        <v>0</v>
      </c>
      <c r="O33" s="50">
        <v>26078.3776</v>
      </c>
      <c r="P33" s="50">
        <v>4845.849999999999</v>
      </c>
      <c r="Q33" s="50">
        <v>-11176.65</v>
      </c>
      <c r="R33" s="50">
        <v>2006.51</v>
      </c>
      <c r="S33" s="50">
        <v>21754.0876</v>
      </c>
      <c r="T33" s="50">
        <v>31530.66</v>
      </c>
      <c r="U33" s="50">
        <v>26801.060999999998</v>
      </c>
      <c r="V33" s="50">
        <v>-5046.973399999999</v>
      </c>
      <c r="W33" s="50">
        <v>-3532.881379999999</v>
      </c>
      <c r="X33" s="51">
        <v>0.888</v>
      </c>
      <c r="Y33" s="52">
        <v>12281</v>
      </c>
      <c r="Z33" s="46">
        <v>27999.22608</v>
      </c>
      <c r="AA33" s="46">
        <v>28191.27669377186</v>
      </c>
      <c r="AB33" s="46">
        <v>2295.5196395873186</v>
      </c>
      <c r="AC33" s="46">
        <v>-1355.1252942448618</v>
      </c>
      <c r="AD33" s="46">
        <v>0</v>
      </c>
      <c r="AE33" s="46">
        <v>16642294</v>
      </c>
      <c r="AF33" s="15" t="s">
        <v>220</v>
      </c>
      <c r="AG33" t="b">
        <f t="shared" si="0"/>
        <v>1</v>
      </c>
    </row>
    <row r="34" spans="1:33" ht="12.75">
      <c r="A34" t="s">
        <v>507</v>
      </c>
      <c r="B34" s="15" t="s">
        <v>508</v>
      </c>
      <c r="C34" s="36">
        <v>53020.536</v>
      </c>
      <c r="D34" s="41">
        <v>3890</v>
      </c>
      <c r="E34" s="45">
        <v>56910.536</v>
      </c>
      <c r="F34" s="49">
        <v>25250</v>
      </c>
      <c r="G34" s="49">
        <v>6429</v>
      </c>
      <c r="H34" s="49">
        <v>862</v>
      </c>
      <c r="I34" s="49">
        <v>0</v>
      </c>
      <c r="J34" s="49">
        <v>1880</v>
      </c>
      <c r="K34" s="50">
        <v>158</v>
      </c>
      <c r="L34" s="50">
        <v>8716</v>
      </c>
      <c r="M34" s="50">
        <v>3890</v>
      </c>
      <c r="N34" s="50">
        <v>33</v>
      </c>
      <c r="O34" s="50">
        <v>34986.4</v>
      </c>
      <c r="P34" s="50">
        <v>7795.349999999999</v>
      </c>
      <c r="Q34" s="50">
        <v>-7570.95</v>
      </c>
      <c r="R34" s="50">
        <v>1824.78</v>
      </c>
      <c r="S34" s="50">
        <v>37035.579999999994</v>
      </c>
      <c r="T34" s="50">
        <v>56910.536</v>
      </c>
      <c r="U34" s="50">
        <v>48373.9556</v>
      </c>
      <c r="V34" s="50">
        <v>-11338.375600000007</v>
      </c>
      <c r="W34" s="50">
        <v>-7936.862920000004</v>
      </c>
      <c r="X34" s="51">
        <v>0.861</v>
      </c>
      <c r="Y34" s="52">
        <v>6886</v>
      </c>
      <c r="Z34" s="46">
        <v>48999.971496</v>
      </c>
      <c r="AA34" s="46">
        <v>49336.06916433278</v>
      </c>
      <c r="AB34" s="46">
        <v>7164.6920075998805</v>
      </c>
      <c r="AC34" s="46">
        <v>3514.0470737677</v>
      </c>
      <c r="AD34" s="46">
        <v>24197728</v>
      </c>
      <c r="AE34" s="46">
        <v>0</v>
      </c>
      <c r="AF34" s="15" t="s">
        <v>508</v>
      </c>
      <c r="AG34" t="b">
        <f t="shared" si="0"/>
        <v>1</v>
      </c>
    </row>
    <row r="35" spans="1:33" ht="12.75">
      <c r="A35" t="s">
        <v>193</v>
      </c>
      <c r="B35" s="15" t="s">
        <v>194</v>
      </c>
      <c r="C35" s="36">
        <v>35133.28</v>
      </c>
      <c r="D35" s="41">
        <v>7885</v>
      </c>
      <c r="E35" s="45">
        <v>43018.28</v>
      </c>
      <c r="F35" s="49">
        <v>16915</v>
      </c>
      <c r="G35" s="49">
        <v>2844</v>
      </c>
      <c r="H35" s="49">
        <v>261</v>
      </c>
      <c r="I35" s="49">
        <v>626</v>
      </c>
      <c r="J35" s="49">
        <v>1695</v>
      </c>
      <c r="K35" s="50">
        <v>313</v>
      </c>
      <c r="L35" s="50">
        <v>5537</v>
      </c>
      <c r="M35" s="50">
        <v>7885</v>
      </c>
      <c r="N35" s="50">
        <v>0</v>
      </c>
      <c r="O35" s="50">
        <v>23437.424</v>
      </c>
      <c r="P35" s="50">
        <v>4612.1</v>
      </c>
      <c r="Q35" s="50">
        <v>-4972.5</v>
      </c>
      <c r="R35" s="50">
        <v>5760.96</v>
      </c>
      <c r="S35" s="50">
        <v>28837.983999999997</v>
      </c>
      <c r="T35" s="50">
        <v>43018.28</v>
      </c>
      <c r="U35" s="50">
        <v>36565.538</v>
      </c>
      <c r="V35" s="50">
        <v>-7727.554000000004</v>
      </c>
      <c r="W35" s="50">
        <v>-5409.287800000002</v>
      </c>
      <c r="X35" s="51">
        <v>0.874</v>
      </c>
      <c r="Y35" s="52">
        <v>16703</v>
      </c>
      <c r="Z35" s="46">
        <v>37597.97672</v>
      </c>
      <c r="AA35" s="46">
        <v>37855.86650899005</v>
      </c>
      <c r="AB35" s="46">
        <v>2266.4112140926813</v>
      </c>
      <c r="AC35" s="46">
        <v>-1384.233719739499</v>
      </c>
      <c r="AD35" s="46">
        <v>0</v>
      </c>
      <c r="AE35" s="46">
        <v>23120856</v>
      </c>
      <c r="AF35" s="15" t="s">
        <v>194</v>
      </c>
      <c r="AG35" t="b">
        <f t="shared" si="0"/>
        <v>1</v>
      </c>
    </row>
    <row r="36" spans="1:33" ht="12.75">
      <c r="A36" t="s">
        <v>229</v>
      </c>
      <c r="B36" s="15" t="s">
        <v>230</v>
      </c>
      <c r="C36" s="36">
        <v>22838.282</v>
      </c>
      <c r="D36" s="41">
        <v>5619</v>
      </c>
      <c r="E36" s="45">
        <v>28457.282</v>
      </c>
      <c r="F36" s="49">
        <v>24147</v>
      </c>
      <c r="G36" s="49">
        <v>4786</v>
      </c>
      <c r="H36" s="49">
        <v>889</v>
      </c>
      <c r="I36" s="49">
        <v>0</v>
      </c>
      <c r="J36" s="49">
        <v>2128</v>
      </c>
      <c r="K36" s="50">
        <v>687</v>
      </c>
      <c r="L36" s="50">
        <v>18981</v>
      </c>
      <c r="M36" s="50">
        <v>5619</v>
      </c>
      <c r="N36" s="50">
        <v>0</v>
      </c>
      <c r="O36" s="50">
        <v>33458.0832</v>
      </c>
      <c r="P36" s="50">
        <v>6632.55</v>
      </c>
      <c r="Q36" s="50">
        <v>-16717.8</v>
      </c>
      <c r="R36" s="50">
        <v>1549.38</v>
      </c>
      <c r="S36" s="50">
        <v>24922.213200000006</v>
      </c>
      <c r="T36" s="50">
        <v>28457.282</v>
      </c>
      <c r="U36" s="50">
        <v>24188.6897</v>
      </c>
      <c r="V36" s="50">
        <v>733.5235000000066</v>
      </c>
      <c r="W36" s="50">
        <v>513.4664500000046</v>
      </c>
      <c r="X36" s="51">
        <v>1.018</v>
      </c>
      <c r="Y36" s="52">
        <v>14280</v>
      </c>
      <c r="Z36" s="46">
        <v>28969.513076</v>
      </c>
      <c r="AA36" s="46">
        <v>29168.219024193753</v>
      </c>
      <c r="AB36" s="46">
        <v>2042.592368641019</v>
      </c>
      <c r="AC36" s="46">
        <v>-1608.0525651911614</v>
      </c>
      <c r="AD36" s="46">
        <v>0</v>
      </c>
      <c r="AE36" s="46">
        <v>22962991</v>
      </c>
      <c r="AF36" s="15" t="s">
        <v>230</v>
      </c>
      <c r="AG36" t="b">
        <f t="shared" si="0"/>
        <v>1</v>
      </c>
    </row>
    <row r="37" spans="1:33" ht="12.75">
      <c r="A37" t="s">
        <v>285</v>
      </c>
      <c r="B37" s="15" t="s">
        <v>286</v>
      </c>
      <c r="C37" s="36">
        <v>21289.203</v>
      </c>
      <c r="D37" s="41">
        <v>1289</v>
      </c>
      <c r="E37" s="45">
        <v>22578.203</v>
      </c>
      <c r="F37" s="49">
        <v>11168</v>
      </c>
      <c r="G37" s="49">
        <v>1360</v>
      </c>
      <c r="H37" s="49">
        <v>4554</v>
      </c>
      <c r="I37" s="49">
        <v>0</v>
      </c>
      <c r="J37" s="49">
        <v>464</v>
      </c>
      <c r="K37" s="50">
        <v>1327</v>
      </c>
      <c r="L37" s="50">
        <v>8475</v>
      </c>
      <c r="M37" s="50">
        <v>1289</v>
      </c>
      <c r="N37" s="50">
        <v>0</v>
      </c>
      <c r="O37" s="50">
        <v>15474.380799999999</v>
      </c>
      <c r="P37" s="50">
        <v>5421.299999999999</v>
      </c>
      <c r="Q37" s="50">
        <v>-8331.7</v>
      </c>
      <c r="R37" s="50">
        <v>-345.1</v>
      </c>
      <c r="S37" s="50">
        <v>12218.8808</v>
      </c>
      <c r="T37" s="50">
        <v>22578.203</v>
      </c>
      <c r="U37" s="50">
        <v>19191.472550000002</v>
      </c>
      <c r="V37" s="50">
        <v>-6972.591750000001</v>
      </c>
      <c r="W37" s="50">
        <v>-4880.814225000001</v>
      </c>
      <c r="X37" s="51">
        <v>0.784</v>
      </c>
      <c r="Y37" s="52">
        <v>4710</v>
      </c>
      <c r="Z37" s="46">
        <v>17701.311152000002</v>
      </c>
      <c r="AA37" s="46">
        <v>17822.726924764396</v>
      </c>
      <c r="AB37" s="46">
        <v>3784.0184553639906</v>
      </c>
      <c r="AC37" s="46">
        <v>133.37352153181018</v>
      </c>
      <c r="AD37" s="46">
        <v>628189</v>
      </c>
      <c r="AE37" s="46">
        <v>0</v>
      </c>
      <c r="AF37" s="15" t="s">
        <v>286</v>
      </c>
      <c r="AG37" t="b">
        <f t="shared" si="0"/>
        <v>1</v>
      </c>
    </row>
    <row r="38" spans="1:33" ht="12.75">
      <c r="A38" t="s">
        <v>29</v>
      </c>
      <c r="B38" s="15" t="s">
        <v>30</v>
      </c>
      <c r="C38" s="36">
        <v>64722.50099999999</v>
      </c>
      <c r="D38" s="41">
        <v>11819</v>
      </c>
      <c r="E38" s="45">
        <v>76541.50099999999</v>
      </c>
      <c r="F38" s="49">
        <v>20973</v>
      </c>
      <c r="G38" s="49">
        <v>72757</v>
      </c>
      <c r="H38" s="49">
        <v>2128</v>
      </c>
      <c r="I38" s="49">
        <v>0</v>
      </c>
      <c r="J38" s="49">
        <v>0</v>
      </c>
      <c r="K38" s="50">
        <v>0</v>
      </c>
      <c r="L38" s="50">
        <v>25165</v>
      </c>
      <c r="M38" s="50">
        <v>11819</v>
      </c>
      <c r="N38" s="50">
        <v>2100</v>
      </c>
      <c r="O38" s="50">
        <v>29060.1888</v>
      </c>
      <c r="P38" s="50">
        <v>63652.25</v>
      </c>
      <c r="Q38" s="50">
        <v>-23175.25</v>
      </c>
      <c r="R38" s="50">
        <v>5768.1</v>
      </c>
      <c r="S38" s="50">
        <v>75305.28880000001</v>
      </c>
      <c r="T38" s="50">
        <v>76541.50099999999</v>
      </c>
      <c r="U38" s="50">
        <v>65060.27584999999</v>
      </c>
      <c r="V38" s="50">
        <v>10245.012950000018</v>
      </c>
      <c r="W38" s="50">
        <v>7171.509065000012</v>
      </c>
      <c r="X38" s="51">
        <v>1.094</v>
      </c>
      <c r="Y38" s="52">
        <v>31317</v>
      </c>
      <c r="Z38" s="46">
        <v>83736.40209399999</v>
      </c>
      <c r="AA38" s="46">
        <v>84310.76180563099</v>
      </c>
      <c r="AB38" s="46">
        <v>2692.1723602398374</v>
      </c>
      <c r="AC38" s="46">
        <v>-958.472573592343</v>
      </c>
      <c r="AD38" s="46">
        <v>0</v>
      </c>
      <c r="AE38" s="46">
        <v>30016486</v>
      </c>
      <c r="AF38" s="15" t="s">
        <v>30</v>
      </c>
      <c r="AG38" t="b">
        <f t="shared" si="0"/>
        <v>1</v>
      </c>
    </row>
    <row r="39" spans="1:33" ht="12.75">
      <c r="A39" t="s">
        <v>403</v>
      </c>
      <c r="B39" s="15" t="s">
        <v>404</v>
      </c>
      <c r="C39" s="36">
        <v>26126.078</v>
      </c>
      <c r="D39" s="41">
        <v>4921</v>
      </c>
      <c r="E39" s="45">
        <v>31047.078</v>
      </c>
      <c r="F39" s="49">
        <v>21401</v>
      </c>
      <c r="G39" s="49">
        <v>1411</v>
      </c>
      <c r="H39" s="49">
        <v>247</v>
      </c>
      <c r="I39" s="49">
        <v>0</v>
      </c>
      <c r="J39" s="49">
        <v>1604</v>
      </c>
      <c r="K39" s="50">
        <v>10</v>
      </c>
      <c r="L39" s="50">
        <v>9533</v>
      </c>
      <c r="M39" s="50">
        <v>4921</v>
      </c>
      <c r="N39" s="50">
        <v>126</v>
      </c>
      <c r="O39" s="50">
        <v>29653.225599999998</v>
      </c>
      <c r="P39" s="50">
        <v>2772.7</v>
      </c>
      <c r="Q39" s="50">
        <v>-8218.65</v>
      </c>
      <c r="R39" s="50">
        <v>2562.24</v>
      </c>
      <c r="S39" s="50">
        <v>26769.5156</v>
      </c>
      <c r="T39" s="50">
        <v>31047.078</v>
      </c>
      <c r="U39" s="50">
        <v>26390.0163</v>
      </c>
      <c r="V39" s="50">
        <v>379.4992999999995</v>
      </c>
      <c r="W39" s="50">
        <v>265.6495099999996</v>
      </c>
      <c r="X39" s="51">
        <v>1.009</v>
      </c>
      <c r="Y39" s="52">
        <v>9665</v>
      </c>
      <c r="Z39" s="46">
        <v>31326.501701999998</v>
      </c>
      <c r="AA39" s="46">
        <v>31541.374565342878</v>
      </c>
      <c r="AB39" s="46">
        <v>3263.4634832222323</v>
      </c>
      <c r="AC39" s="46">
        <v>-387.1814506099481</v>
      </c>
      <c r="AD39" s="46">
        <v>0</v>
      </c>
      <c r="AE39" s="46">
        <v>3742109</v>
      </c>
      <c r="AF39" s="15" t="s">
        <v>404</v>
      </c>
      <c r="AG39" t="b">
        <f t="shared" si="0"/>
        <v>1</v>
      </c>
    </row>
    <row r="40" spans="1:33" ht="12.75">
      <c r="A40" t="s">
        <v>537</v>
      </c>
      <c r="B40" s="15" t="s">
        <v>538</v>
      </c>
      <c r="C40" s="36">
        <v>13041.48</v>
      </c>
      <c r="D40" s="41">
        <v>731</v>
      </c>
      <c r="E40" s="45">
        <v>13772.48</v>
      </c>
      <c r="F40" s="49">
        <v>8438</v>
      </c>
      <c r="G40" s="49">
        <v>1448</v>
      </c>
      <c r="H40" s="49">
        <v>21</v>
      </c>
      <c r="I40" s="49">
        <v>0</v>
      </c>
      <c r="J40" s="49">
        <v>916</v>
      </c>
      <c r="K40" s="50">
        <v>0</v>
      </c>
      <c r="L40" s="50">
        <v>1122</v>
      </c>
      <c r="M40" s="50">
        <v>731</v>
      </c>
      <c r="N40" s="50">
        <v>1</v>
      </c>
      <c r="O40" s="50">
        <v>11691.692799999999</v>
      </c>
      <c r="P40" s="50">
        <v>2027.25</v>
      </c>
      <c r="Q40" s="50">
        <v>-954.55</v>
      </c>
      <c r="R40" s="50">
        <v>430.60999999999996</v>
      </c>
      <c r="S40" s="50">
        <v>13195.002799999998</v>
      </c>
      <c r="T40" s="50">
        <v>13772.48</v>
      </c>
      <c r="U40" s="50">
        <v>11706.608</v>
      </c>
      <c r="V40" s="50">
        <v>1488.3947999999982</v>
      </c>
      <c r="W40" s="50">
        <v>1041.8763599999986</v>
      </c>
      <c r="X40" s="51">
        <v>1.076</v>
      </c>
      <c r="Y40" s="52">
        <v>2874</v>
      </c>
      <c r="Z40" s="46">
        <v>14819.18848</v>
      </c>
      <c r="AA40" s="46">
        <v>14920.835369633774</v>
      </c>
      <c r="AB40" s="46">
        <v>5191.661576072991</v>
      </c>
      <c r="AC40" s="46">
        <v>1541.0166422408106</v>
      </c>
      <c r="AD40" s="46">
        <v>4428882</v>
      </c>
      <c r="AE40" s="46">
        <v>0</v>
      </c>
      <c r="AF40" s="15" t="s">
        <v>538</v>
      </c>
      <c r="AG40" t="b">
        <f t="shared" si="0"/>
        <v>1</v>
      </c>
    </row>
    <row r="41" spans="1:33" ht="12.75">
      <c r="A41" t="s">
        <v>367</v>
      </c>
      <c r="B41" s="15" t="s">
        <v>368</v>
      </c>
      <c r="C41" s="36">
        <v>22031.301</v>
      </c>
      <c r="D41" s="41">
        <v>2734</v>
      </c>
      <c r="E41" s="45">
        <v>24765.301</v>
      </c>
      <c r="F41" s="49">
        <v>14849</v>
      </c>
      <c r="G41" s="49">
        <v>1213</v>
      </c>
      <c r="H41" s="49">
        <v>123</v>
      </c>
      <c r="I41" s="49">
        <v>0</v>
      </c>
      <c r="J41" s="49">
        <v>1210</v>
      </c>
      <c r="K41" s="50">
        <v>0</v>
      </c>
      <c r="L41" s="50">
        <v>5652</v>
      </c>
      <c r="M41" s="50">
        <v>2734</v>
      </c>
      <c r="N41" s="50">
        <v>0</v>
      </c>
      <c r="O41" s="50">
        <v>20574.7744</v>
      </c>
      <c r="P41" s="50">
        <v>2164.1</v>
      </c>
      <c r="Q41" s="50">
        <v>-4804.2</v>
      </c>
      <c r="R41" s="50">
        <v>1363.0600000000002</v>
      </c>
      <c r="S41" s="50">
        <v>19297.734399999998</v>
      </c>
      <c r="T41" s="50">
        <v>24765.301</v>
      </c>
      <c r="U41" s="50">
        <v>21050.505849999998</v>
      </c>
      <c r="V41" s="50">
        <v>-1752.7714500000002</v>
      </c>
      <c r="W41" s="50">
        <v>-1226.9400150000001</v>
      </c>
      <c r="X41" s="51">
        <v>0.95</v>
      </c>
      <c r="Y41" s="52">
        <v>8539</v>
      </c>
      <c r="Z41" s="46">
        <v>23527.035949999998</v>
      </c>
      <c r="AA41" s="46">
        <v>23688.41118521257</v>
      </c>
      <c r="AB41" s="46">
        <v>2774.1434811116724</v>
      </c>
      <c r="AC41" s="46">
        <v>-876.501452720508</v>
      </c>
      <c r="AD41" s="46">
        <v>0</v>
      </c>
      <c r="AE41" s="46">
        <v>7484446</v>
      </c>
      <c r="AF41" s="15" t="s">
        <v>368</v>
      </c>
      <c r="AG41" t="b">
        <f t="shared" si="0"/>
        <v>1</v>
      </c>
    </row>
    <row r="42" spans="1:33" ht="12.75">
      <c r="A42" t="s">
        <v>11</v>
      </c>
      <c r="B42" s="15" t="s">
        <v>12</v>
      </c>
      <c r="C42" s="36">
        <v>91503.783</v>
      </c>
      <c r="D42" s="41">
        <v>9452</v>
      </c>
      <c r="E42" s="45">
        <v>100955.783</v>
      </c>
      <c r="F42" s="49">
        <v>66040</v>
      </c>
      <c r="G42" s="49">
        <v>44510</v>
      </c>
      <c r="H42" s="49">
        <v>104040</v>
      </c>
      <c r="I42" s="49">
        <v>0</v>
      </c>
      <c r="J42" s="49">
        <v>7890</v>
      </c>
      <c r="K42" s="50">
        <v>102830</v>
      </c>
      <c r="L42" s="50">
        <v>19436</v>
      </c>
      <c r="M42" s="50">
        <v>9452</v>
      </c>
      <c r="N42" s="50">
        <v>1795</v>
      </c>
      <c r="O42" s="50">
        <v>91505.02399999999</v>
      </c>
      <c r="P42" s="50">
        <v>132974</v>
      </c>
      <c r="Q42" s="50">
        <v>-105451.85</v>
      </c>
      <c r="R42" s="50">
        <v>4730.08</v>
      </c>
      <c r="S42" s="50">
        <v>123757.25399999997</v>
      </c>
      <c r="T42" s="50">
        <v>100955.783</v>
      </c>
      <c r="U42" s="50">
        <v>85812.41554999999</v>
      </c>
      <c r="V42" s="50">
        <v>37944.83844999998</v>
      </c>
      <c r="W42" s="50">
        <v>26561.386914999985</v>
      </c>
      <c r="X42" s="51">
        <v>1.263</v>
      </c>
      <c r="Y42" s="52">
        <v>25343</v>
      </c>
      <c r="Z42" s="46">
        <v>127507.15392899998</v>
      </c>
      <c r="AA42" s="46">
        <v>128381.74335880778</v>
      </c>
      <c r="AB42" s="46">
        <v>5065.76740554819</v>
      </c>
      <c r="AC42" s="46">
        <v>1415.1224717160098</v>
      </c>
      <c r="AD42" s="46">
        <v>35863449</v>
      </c>
      <c r="AE42" s="46">
        <v>0</v>
      </c>
      <c r="AF42" s="15" t="s">
        <v>12</v>
      </c>
      <c r="AG42" t="b">
        <f t="shared" si="0"/>
        <v>1</v>
      </c>
    </row>
    <row r="43" spans="1:33" ht="12.75">
      <c r="A43" t="s">
        <v>133</v>
      </c>
      <c r="B43" s="15" t="s">
        <v>134</v>
      </c>
      <c r="C43" s="36">
        <v>52717.99100000001</v>
      </c>
      <c r="D43" s="41">
        <v>16223</v>
      </c>
      <c r="E43" s="45">
        <v>68940.99100000001</v>
      </c>
      <c r="F43" s="49">
        <v>71062</v>
      </c>
      <c r="G43" s="49">
        <v>1616</v>
      </c>
      <c r="H43" s="49">
        <v>1641</v>
      </c>
      <c r="I43" s="49">
        <v>0</v>
      </c>
      <c r="J43" s="49">
        <v>4348</v>
      </c>
      <c r="K43" s="50">
        <v>866</v>
      </c>
      <c r="L43" s="50">
        <v>76500</v>
      </c>
      <c r="M43" s="50">
        <v>16223</v>
      </c>
      <c r="N43" s="50">
        <v>603</v>
      </c>
      <c r="O43" s="50">
        <v>98463.5072</v>
      </c>
      <c r="P43" s="50">
        <v>6464.25</v>
      </c>
      <c r="Q43" s="50">
        <v>-66273.65000000001</v>
      </c>
      <c r="R43" s="50">
        <v>784.5500000000001</v>
      </c>
      <c r="S43" s="50">
        <v>39438.65720000001</v>
      </c>
      <c r="T43" s="50">
        <v>68940.99100000001</v>
      </c>
      <c r="U43" s="50">
        <v>58599.842350000006</v>
      </c>
      <c r="V43" s="50">
        <v>-19161.185149999998</v>
      </c>
      <c r="W43" s="50">
        <v>-13412.829604999997</v>
      </c>
      <c r="X43" s="51">
        <v>0.805</v>
      </c>
      <c r="Y43" s="52">
        <v>16293</v>
      </c>
      <c r="Z43" s="46">
        <v>55497.49775500001</v>
      </c>
      <c r="AA43" s="46">
        <v>55878.1628661069</v>
      </c>
      <c r="AB43" s="46">
        <v>3429.5809774815502</v>
      </c>
      <c r="AC43" s="46">
        <v>-221.06395635063018</v>
      </c>
      <c r="AD43" s="46">
        <v>0</v>
      </c>
      <c r="AE43" s="46">
        <v>3601795</v>
      </c>
      <c r="AF43" s="15" t="s">
        <v>134</v>
      </c>
      <c r="AG43" t="b">
        <f t="shared" si="0"/>
        <v>1</v>
      </c>
    </row>
    <row r="44" spans="1:33" ht="12.75">
      <c r="A44" t="s">
        <v>163</v>
      </c>
      <c r="B44" s="15" t="s">
        <v>164</v>
      </c>
      <c r="C44" s="36">
        <v>46159.15</v>
      </c>
      <c r="D44" s="41">
        <v>5368</v>
      </c>
      <c r="E44" s="45">
        <v>51527.15</v>
      </c>
      <c r="F44" s="49">
        <v>43217</v>
      </c>
      <c r="G44" s="49">
        <v>5268</v>
      </c>
      <c r="H44" s="49">
        <v>531</v>
      </c>
      <c r="I44" s="49">
        <v>0</v>
      </c>
      <c r="J44" s="49">
        <v>4191</v>
      </c>
      <c r="K44" s="50">
        <v>177</v>
      </c>
      <c r="L44" s="50">
        <v>18640</v>
      </c>
      <c r="M44" s="50">
        <v>5368</v>
      </c>
      <c r="N44" s="50">
        <v>0</v>
      </c>
      <c r="O44" s="50">
        <v>59881.4752</v>
      </c>
      <c r="P44" s="50">
        <v>8491.5</v>
      </c>
      <c r="Q44" s="50">
        <v>-15994.45</v>
      </c>
      <c r="R44" s="50">
        <v>1394</v>
      </c>
      <c r="S44" s="50">
        <v>53772.525200000004</v>
      </c>
      <c r="T44" s="50">
        <v>51527.15</v>
      </c>
      <c r="U44" s="50">
        <v>43798.0775</v>
      </c>
      <c r="V44" s="50">
        <v>9974.447700000004</v>
      </c>
      <c r="W44" s="50">
        <v>6982.113390000002</v>
      </c>
      <c r="X44" s="51">
        <v>1.136</v>
      </c>
      <c r="Y44" s="52">
        <v>9181</v>
      </c>
      <c r="Z44" s="46">
        <v>58534.842399999994</v>
      </c>
      <c r="AA44" s="46">
        <v>58936.341083493564</v>
      </c>
      <c r="AB44" s="46">
        <v>6419.3814490244595</v>
      </c>
      <c r="AC44" s="46">
        <v>2768.736515192279</v>
      </c>
      <c r="AD44" s="46">
        <v>25419770</v>
      </c>
      <c r="AE44" s="46">
        <v>0</v>
      </c>
      <c r="AF44" s="15" t="s">
        <v>164</v>
      </c>
      <c r="AG44" t="b">
        <f t="shared" si="0"/>
        <v>1</v>
      </c>
    </row>
    <row r="45" spans="1:33" ht="12.75">
      <c r="A45" t="s">
        <v>63</v>
      </c>
      <c r="B45" s="15" t="s">
        <v>64</v>
      </c>
      <c r="C45" s="36">
        <v>116729.545</v>
      </c>
      <c r="D45" s="41">
        <v>13847</v>
      </c>
      <c r="E45" s="45">
        <v>130576.545</v>
      </c>
      <c r="F45" s="49">
        <v>85545</v>
      </c>
      <c r="G45" s="49">
        <v>15402</v>
      </c>
      <c r="H45" s="49">
        <v>4004</v>
      </c>
      <c r="I45" s="49">
        <v>0</v>
      </c>
      <c r="J45" s="49">
        <v>5380</v>
      </c>
      <c r="K45" s="50">
        <v>2130</v>
      </c>
      <c r="L45" s="50">
        <v>31185</v>
      </c>
      <c r="M45" s="50">
        <v>13847</v>
      </c>
      <c r="N45" s="50">
        <v>189</v>
      </c>
      <c r="O45" s="50">
        <v>118531.152</v>
      </c>
      <c r="P45" s="50">
        <v>21068.1</v>
      </c>
      <c r="Q45" s="50">
        <v>-28478.4</v>
      </c>
      <c r="R45" s="50">
        <v>6468.5</v>
      </c>
      <c r="S45" s="50">
        <v>117589.35200000001</v>
      </c>
      <c r="T45" s="50">
        <v>130576.545</v>
      </c>
      <c r="U45" s="50">
        <v>110990.06324999999</v>
      </c>
      <c r="V45" s="50">
        <v>6599.2887500000215</v>
      </c>
      <c r="W45" s="50">
        <v>4619.5021250000145</v>
      </c>
      <c r="X45" s="51">
        <v>1.035</v>
      </c>
      <c r="Y45" s="52">
        <v>39666</v>
      </c>
      <c r="Z45" s="46">
        <v>135146.72407499998</v>
      </c>
      <c r="AA45" s="46">
        <v>136073.71438657862</v>
      </c>
      <c r="AB45" s="46">
        <v>3430.487429702481</v>
      </c>
      <c r="AC45" s="46">
        <v>-220.1575041296992</v>
      </c>
      <c r="AD45" s="46">
        <v>0</v>
      </c>
      <c r="AE45" s="46">
        <v>8732768</v>
      </c>
      <c r="AF45" s="15" t="s">
        <v>64</v>
      </c>
      <c r="AG45" t="b">
        <f t="shared" si="0"/>
        <v>1</v>
      </c>
    </row>
    <row r="46" spans="1:33" ht="12.75">
      <c r="A46" t="s">
        <v>79</v>
      </c>
      <c r="B46" s="15" t="s">
        <v>80</v>
      </c>
      <c r="C46" s="36">
        <v>307343.918</v>
      </c>
      <c r="D46" s="41">
        <v>52450</v>
      </c>
      <c r="E46" s="45">
        <v>359793.918</v>
      </c>
      <c r="F46" s="49">
        <v>247122</v>
      </c>
      <c r="G46" s="49">
        <v>32167</v>
      </c>
      <c r="H46" s="49">
        <v>17616</v>
      </c>
      <c r="I46" s="49">
        <v>9347</v>
      </c>
      <c r="J46" s="49">
        <v>0</v>
      </c>
      <c r="K46" s="50">
        <v>18238</v>
      </c>
      <c r="L46" s="50">
        <v>109287</v>
      </c>
      <c r="M46" s="50">
        <v>52450</v>
      </c>
      <c r="N46" s="50">
        <v>2529</v>
      </c>
      <c r="O46" s="50">
        <v>342412.24319999997</v>
      </c>
      <c r="P46" s="50">
        <v>50260.5</v>
      </c>
      <c r="Q46" s="50">
        <v>-110545.9</v>
      </c>
      <c r="R46" s="50">
        <v>26003.710000000003</v>
      </c>
      <c r="S46" s="50">
        <v>308130.55319999997</v>
      </c>
      <c r="T46" s="50">
        <v>359793.918</v>
      </c>
      <c r="U46" s="50">
        <v>305824.8303</v>
      </c>
      <c r="V46" s="50">
        <v>2305.7228999999934</v>
      </c>
      <c r="W46" s="50">
        <v>1614.0060299999952</v>
      </c>
      <c r="X46" s="51">
        <v>1.004</v>
      </c>
      <c r="Y46" s="52">
        <v>96122</v>
      </c>
      <c r="Z46" s="46">
        <v>361233.093672</v>
      </c>
      <c r="AA46" s="46">
        <v>363710.84206248034</v>
      </c>
      <c r="AB46" s="46">
        <v>3783.8459672341432</v>
      </c>
      <c r="AC46" s="46">
        <v>133.20103340196283</v>
      </c>
      <c r="AD46" s="46">
        <v>12803550</v>
      </c>
      <c r="AE46" s="46">
        <v>0</v>
      </c>
      <c r="AF46" s="15" t="s">
        <v>80</v>
      </c>
      <c r="AG46" t="b">
        <f t="shared" si="0"/>
        <v>1</v>
      </c>
    </row>
    <row r="47" spans="1:33" ht="12.75">
      <c r="A47" t="s">
        <v>241</v>
      </c>
      <c r="B47" s="15" t="s">
        <v>242</v>
      </c>
      <c r="C47" s="36">
        <v>169163.461</v>
      </c>
      <c r="D47" s="41">
        <v>14458</v>
      </c>
      <c r="E47" s="45">
        <v>183621.461</v>
      </c>
      <c r="F47" s="49">
        <v>104528</v>
      </c>
      <c r="G47" s="49">
        <v>4763</v>
      </c>
      <c r="H47" s="49">
        <v>3140</v>
      </c>
      <c r="I47" s="49">
        <v>0</v>
      </c>
      <c r="J47" s="49">
        <v>2818</v>
      </c>
      <c r="K47" s="50">
        <v>387</v>
      </c>
      <c r="L47" s="50">
        <v>51889</v>
      </c>
      <c r="M47" s="50">
        <v>14458</v>
      </c>
      <c r="N47" s="50">
        <v>2242</v>
      </c>
      <c r="O47" s="50">
        <v>144833.9968</v>
      </c>
      <c r="P47" s="50">
        <v>9112.849999999999</v>
      </c>
      <c r="Q47" s="50">
        <v>-46340.299999999996</v>
      </c>
      <c r="R47" s="50">
        <v>3468.17</v>
      </c>
      <c r="S47" s="50">
        <v>111074.71679999998</v>
      </c>
      <c r="T47" s="50">
        <v>183621.461</v>
      </c>
      <c r="U47" s="50">
        <v>156078.24185</v>
      </c>
      <c r="V47" s="50">
        <v>-45003.52505000001</v>
      </c>
      <c r="W47" s="50">
        <v>-31502.467535000007</v>
      </c>
      <c r="X47" s="51">
        <v>0.828</v>
      </c>
      <c r="Y47" s="52">
        <v>31561</v>
      </c>
      <c r="Z47" s="46">
        <v>152038.569708</v>
      </c>
      <c r="AA47" s="46">
        <v>153081.42355495947</v>
      </c>
      <c r="AB47" s="46">
        <v>4850.335019643214</v>
      </c>
      <c r="AC47" s="46">
        <v>1199.6900858110334</v>
      </c>
      <c r="AD47" s="46">
        <v>37863419</v>
      </c>
      <c r="AE47" s="46">
        <v>0</v>
      </c>
      <c r="AF47" s="15" t="s">
        <v>242</v>
      </c>
      <c r="AG47" t="b">
        <f t="shared" si="0"/>
        <v>1</v>
      </c>
    </row>
    <row r="48" spans="1:33" ht="12.75">
      <c r="A48" t="s">
        <v>299</v>
      </c>
      <c r="B48" s="15" t="s">
        <v>300</v>
      </c>
      <c r="C48" s="36">
        <v>13650.097000000002</v>
      </c>
      <c r="D48" s="41">
        <v>2831</v>
      </c>
      <c r="E48" s="45">
        <v>16481.097</v>
      </c>
      <c r="F48" s="49">
        <v>9038</v>
      </c>
      <c r="G48" s="49">
        <v>5518</v>
      </c>
      <c r="H48" s="49">
        <v>509</v>
      </c>
      <c r="I48" s="49">
        <v>0</v>
      </c>
      <c r="J48" s="49">
        <v>369</v>
      </c>
      <c r="K48" s="50">
        <v>0</v>
      </c>
      <c r="L48" s="50">
        <v>9676</v>
      </c>
      <c r="M48" s="50">
        <v>2831</v>
      </c>
      <c r="N48" s="50">
        <v>0</v>
      </c>
      <c r="O48" s="50">
        <v>12523.0528</v>
      </c>
      <c r="P48" s="50">
        <v>5436.599999999999</v>
      </c>
      <c r="Q48" s="50">
        <v>-8224.6</v>
      </c>
      <c r="R48" s="50">
        <v>761.4300000000001</v>
      </c>
      <c r="S48" s="50">
        <v>10496.482800000003</v>
      </c>
      <c r="T48" s="50">
        <v>16481.097</v>
      </c>
      <c r="U48" s="50">
        <v>14008.93245</v>
      </c>
      <c r="V48" s="50">
        <v>-3512.449649999997</v>
      </c>
      <c r="W48" s="50">
        <v>-2458.7147549999977</v>
      </c>
      <c r="X48" s="51">
        <v>0.851</v>
      </c>
      <c r="Y48" s="52">
        <v>5581</v>
      </c>
      <c r="Z48" s="46">
        <v>14025.413547</v>
      </c>
      <c r="AA48" s="46">
        <v>14121.615823177537</v>
      </c>
      <c r="AB48" s="46">
        <v>2530.3020647155595</v>
      </c>
      <c r="AC48" s="46">
        <v>-1120.342869116621</v>
      </c>
      <c r="AD48" s="46">
        <v>0</v>
      </c>
      <c r="AE48" s="46">
        <v>6252634</v>
      </c>
      <c r="AF48" s="15" t="s">
        <v>300</v>
      </c>
      <c r="AG48" t="b">
        <f t="shared" si="0"/>
        <v>1</v>
      </c>
    </row>
    <row r="49" spans="1:33" ht="12.75">
      <c r="A49" t="s">
        <v>436</v>
      </c>
      <c r="B49" s="15" t="s">
        <v>437</v>
      </c>
      <c r="C49" s="36">
        <v>57343.537</v>
      </c>
      <c r="D49" s="41">
        <v>3187</v>
      </c>
      <c r="E49" s="45">
        <v>60530.537</v>
      </c>
      <c r="F49" s="49">
        <v>31570</v>
      </c>
      <c r="G49" s="49">
        <v>1797</v>
      </c>
      <c r="H49" s="49">
        <v>373</v>
      </c>
      <c r="I49" s="49">
        <v>0</v>
      </c>
      <c r="J49" s="49">
        <v>372</v>
      </c>
      <c r="K49" s="50">
        <v>42</v>
      </c>
      <c r="L49" s="50">
        <v>11555</v>
      </c>
      <c r="M49" s="50">
        <v>3187</v>
      </c>
      <c r="N49" s="50">
        <v>115</v>
      </c>
      <c r="O49" s="50">
        <v>43743.392</v>
      </c>
      <c r="P49" s="50">
        <v>2160.7</v>
      </c>
      <c r="Q49" s="50">
        <v>-9955.2</v>
      </c>
      <c r="R49" s="50">
        <v>744.6</v>
      </c>
      <c r="S49" s="50">
        <v>36693.492</v>
      </c>
      <c r="T49" s="50">
        <v>60530.537</v>
      </c>
      <c r="U49" s="50">
        <v>51450.95645</v>
      </c>
      <c r="V49" s="50">
        <v>-14757.46445</v>
      </c>
      <c r="W49" s="50">
        <v>-10330.225115</v>
      </c>
      <c r="X49" s="51">
        <v>0.829</v>
      </c>
      <c r="Y49" s="52">
        <v>12397</v>
      </c>
      <c r="Z49" s="46">
        <v>50179.815172999995</v>
      </c>
      <c r="AA49" s="46">
        <v>50524.005554384035</v>
      </c>
      <c r="AB49" s="46">
        <v>4075.502585656533</v>
      </c>
      <c r="AC49" s="46">
        <v>424.8576518243526</v>
      </c>
      <c r="AD49" s="46">
        <v>5266960</v>
      </c>
      <c r="AE49" s="46">
        <v>0</v>
      </c>
      <c r="AF49" s="15" t="s">
        <v>437</v>
      </c>
      <c r="AG49" t="b">
        <f t="shared" si="0"/>
        <v>1</v>
      </c>
    </row>
    <row r="50" spans="1:33" ht="12.75">
      <c r="A50" t="s">
        <v>261</v>
      </c>
      <c r="B50" s="15" t="s">
        <v>262</v>
      </c>
      <c r="C50" s="36">
        <v>149585.438</v>
      </c>
      <c r="D50" s="41">
        <v>18482</v>
      </c>
      <c r="E50" s="45">
        <v>168067.438</v>
      </c>
      <c r="F50" s="49">
        <v>139954</v>
      </c>
      <c r="G50" s="49">
        <v>34676</v>
      </c>
      <c r="H50" s="49">
        <v>10314</v>
      </c>
      <c r="I50" s="49">
        <v>0</v>
      </c>
      <c r="J50" s="49">
        <v>10305</v>
      </c>
      <c r="K50" s="50">
        <v>8520</v>
      </c>
      <c r="L50" s="50">
        <v>82125</v>
      </c>
      <c r="M50" s="50">
        <v>18482</v>
      </c>
      <c r="N50" s="50">
        <v>11</v>
      </c>
      <c r="O50" s="50">
        <v>193920.26239999998</v>
      </c>
      <c r="P50" s="50">
        <v>47000.75</v>
      </c>
      <c r="Q50" s="50">
        <v>-77057.6</v>
      </c>
      <c r="R50" s="50">
        <v>1748.45</v>
      </c>
      <c r="S50" s="50">
        <v>165611.86239999998</v>
      </c>
      <c r="T50" s="50">
        <v>168067.438</v>
      </c>
      <c r="U50" s="50">
        <v>142857.3223</v>
      </c>
      <c r="V50" s="50">
        <v>22754.540099999984</v>
      </c>
      <c r="W50" s="50">
        <v>15928.178069999987</v>
      </c>
      <c r="X50" s="51">
        <v>1.095</v>
      </c>
      <c r="Y50" s="52">
        <v>40984</v>
      </c>
      <c r="Z50" s="46">
        <v>184033.84461</v>
      </c>
      <c r="AA50" s="46">
        <v>185296.1585293619</v>
      </c>
      <c r="AB50" s="46">
        <v>4521.182864760929</v>
      </c>
      <c r="AC50" s="46">
        <v>870.5379309287487</v>
      </c>
      <c r="AD50" s="46">
        <v>35678127</v>
      </c>
      <c r="AE50" s="46">
        <v>0</v>
      </c>
      <c r="AF50" s="15" t="s">
        <v>262</v>
      </c>
      <c r="AG50" t="b">
        <f t="shared" si="0"/>
        <v>1</v>
      </c>
    </row>
    <row r="51" spans="1:33" ht="12.75">
      <c r="A51" t="s">
        <v>363</v>
      </c>
      <c r="B51" s="15" t="s">
        <v>364</v>
      </c>
      <c r="C51" s="36">
        <v>103401.88</v>
      </c>
      <c r="D51" s="41">
        <v>19924</v>
      </c>
      <c r="E51" s="45">
        <v>123325.88</v>
      </c>
      <c r="F51" s="49">
        <v>87890</v>
      </c>
      <c r="G51" s="49">
        <v>3028</v>
      </c>
      <c r="H51" s="49">
        <v>1067</v>
      </c>
      <c r="I51" s="49">
        <v>0</v>
      </c>
      <c r="J51" s="49">
        <v>3933</v>
      </c>
      <c r="K51" s="50">
        <v>347</v>
      </c>
      <c r="L51" s="50">
        <v>39739</v>
      </c>
      <c r="M51" s="50">
        <v>19924</v>
      </c>
      <c r="N51" s="50">
        <v>1257</v>
      </c>
      <c r="O51" s="50">
        <v>121780.38399999999</v>
      </c>
      <c r="P51" s="50">
        <v>6823.799999999999</v>
      </c>
      <c r="Q51" s="50">
        <v>-35141.549999999996</v>
      </c>
      <c r="R51" s="50">
        <v>10179.77</v>
      </c>
      <c r="S51" s="50">
        <v>103642.404</v>
      </c>
      <c r="T51" s="50">
        <v>123325.88</v>
      </c>
      <c r="U51" s="50">
        <v>104826.998</v>
      </c>
      <c r="V51" s="50">
        <v>-1184.5940000000119</v>
      </c>
      <c r="W51" s="50">
        <v>-829.2158000000082</v>
      </c>
      <c r="X51" s="51">
        <v>0.993</v>
      </c>
      <c r="Y51" s="52">
        <v>31469</v>
      </c>
      <c r="Z51" s="46">
        <v>122462.59884</v>
      </c>
      <c r="AA51" s="46">
        <v>123302.58695981874</v>
      </c>
      <c r="AB51" s="46">
        <v>3918.2238698344</v>
      </c>
      <c r="AC51" s="46">
        <v>267.5789360022195</v>
      </c>
      <c r="AD51" s="46">
        <v>8420442</v>
      </c>
      <c r="AE51" s="46">
        <v>0</v>
      </c>
      <c r="AF51" s="15" t="s">
        <v>364</v>
      </c>
      <c r="AG51" t="b">
        <f t="shared" si="0"/>
        <v>1</v>
      </c>
    </row>
    <row r="52" spans="1:33" ht="12.75">
      <c r="A52" t="s">
        <v>459</v>
      </c>
      <c r="B52" s="15" t="s">
        <v>460</v>
      </c>
      <c r="C52" s="36">
        <v>174344.895</v>
      </c>
      <c r="D52" s="41">
        <v>33582</v>
      </c>
      <c r="E52" s="45">
        <v>207926.895</v>
      </c>
      <c r="F52" s="49">
        <v>134538</v>
      </c>
      <c r="G52" s="49">
        <v>33966</v>
      </c>
      <c r="H52" s="49">
        <v>27596</v>
      </c>
      <c r="I52" s="49">
        <v>0</v>
      </c>
      <c r="J52" s="49">
        <v>4472</v>
      </c>
      <c r="K52" s="50">
        <v>8450</v>
      </c>
      <c r="L52" s="50">
        <v>76627</v>
      </c>
      <c r="M52" s="50">
        <v>33582</v>
      </c>
      <c r="N52" s="50">
        <v>470</v>
      </c>
      <c r="O52" s="50">
        <v>186415.8528</v>
      </c>
      <c r="P52" s="50">
        <v>56128.899999999994</v>
      </c>
      <c r="Q52" s="50">
        <v>-72714.95</v>
      </c>
      <c r="R52" s="50">
        <v>15518.11</v>
      </c>
      <c r="S52" s="50">
        <v>185347.9128</v>
      </c>
      <c r="T52" s="50">
        <v>207926.895</v>
      </c>
      <c r="U52" s="50">
        <v>176737.86075</v>
      </c>
      <c r="V52" s="50">
        <v>8610.052049999998</v>
      </c>
      <c r="W52" s="50">
        <v>6027.036434999998</v>
      </c>
      <c r="X52" s="51">
        <v>1.029</v>
      </c>
      <c r="Y52" s="52">
        <v>56007</v>
      </c>
      <c r="Z52" s="46">
        <v>213956.77495499997</v>
      </c>
      <c r="AA52" s="46">
        <v>215424.33444515694</v>
      </c>
      <c r="AB52" s="46">
        <v>3846.3823173024252</v>
      </c>
      <c r="AC52" s="46">
        <v>195.73738347024482</v>
      </c>
      <c r="AD52" s="46">
        <v>10962664</v>
      </c>
      <c r="AE52" s="46">
        <v>0</v>
      </c>
      <c r="AF52" s="15" t="s">
        <v>460</v>
      </c>
      <c r="AG52" t="b">
        <f t="shared" si="0"/>
        <v>1</v>
      </c>
    </row>
    <row r="53" spans="1:33" ht="12.75">
      <c r="A53" t="s">
        <v>389</v>
      </c>
      <c r="B53" s="15" t="s">
        <v>390</v>
      </c>
      <c r="C53" s="36">
        <v>44138.385</v>
      </c>
      <c r="D53" s="41">
        <v>5848</v>
      </c>
      <c r="E53" s="45">
        <v>49986.385</v>
      </c>
      <c r="F53" s="49">
        <v>38684</v>
      </c>
      <c r="G53" s="49">
        <v>3248</v>
      </c>
      <c r="H53" s="49">
        <v>279</v>
      </c>
      <c r="I53" s="49">
        <v>0</v>
      </c>
      <c r="J53" s="49">
        <v>2494</v>
      </c>
      <c r="K53" s="50">
        <v>17</v>
      </c>
      <c r="L53" s="50">
        <v>27664</v>
      </c>
      <c r="M53" s="50">
        <v>5848</v>
      </c>
      <c r="N53" s="50">
        <v>114</v>
      </c>
      <c r="O53" s="50">
        <v>53600.5504</v>
      </c>
      <c r="P53" s="50">
        <v>5117.85</v>
      </c>
      <c r="Q53" s="50">
        <v>-23625.75</v>
      </c>
      <c r="R53" s="50">
        <v>267.92</v>
      </c>
      <c r="S53" s="50">
        <v>35360.570400000004</v>
      </c>
      <c r="T53" s="50">
        <v>49986.385</v>
      </c>
      <c r="U53" s="50">
        <v>42488.42725</v>
      </c>
      <c r="V53" s="50">
        <v>-7127.8568499999965</v>
      </c>
      <c r="W53" s="50">
        <v>-4989.499794999997</v>
      </c>
      <c r="X53" s="51">
        <v>0.9</v>
      </c>
      <c r="Y53" s="52">
        <v>10552</v>
      </c>
      <c r="Z53" s="46">
        <v>44987.7465</v>
      </c>
      <c r="AA53" s="46">
        <v>45296.323755058824</v>
      </c>
      <c r="AB53" s="46">
        <v>4292.676625763725</v>
      </c>
      <c r="AC53" s="46">
        <v>642.0316919315442</v>
      </c>
      <c r="AD53" s="46">
        <v>6774718</v>
      </c>
      <c r="AE53" s="46">
        <v>0</v>
      </c>
      <c r="AF53" s="15" t="s">
        <v>390</v>
      </c>
      <c r="AG53" t="b">
        <f t="shared" si="0"/>
        <v>1</v>
      </c>
    </row>
    <row r="54" spans="1:33" ht="12.75">
      <c r="A54" t="s">
        <v>95</v>
      </c>
      <c r="B54" s="15" t="s">
        <v>96</v>
      </c>
      <c r="C54" s="36">
        <v>75229.212</v>
      </c>
      <c r="D54" s="41">
        <v>12509</v>
      </c>
      <c r="E54" s="45">
        <v>87738.212</v>
      </c>
      <c r="F54" s="49">
        <v>51423</v>
      </c>
      <c r="G54" s="49">
        <v>13779</v>
      </c>
      <c r="H54" s="49">
        <v>2133</v>
      </c>
      <c r="I54" s="49">
        <v>0</v>
      </c>
      <c r="J54" s="49">
        <v>5986</v>
      </c>
      <c r="K54" s="50">
        <v>200</v>
      </c>
      <c r="L54" s="50">
        <v>23045</v>
      </c>
      <c r="M54" s="50">
        <v>12509</v>
      </c>
      <c r="N54" s="50">
        <v>0</v>
      </c>
      <c r="O54" s="50">
        <v>71251.7088</v>
      </c>
      <c r="P54" s="50">
        <v>18613.3</v>
      </c>
      <c r="Q54" s="50">
        <v>-19758.25</v>
      </c>
      <c r="R54" s="50">
        <v>6715</v>
      </c>
      <c r="S54" s="50">
        <v>76821.7588</v>
      </c>
      <c r="T54" s="50">
        <v>87738.212</v>
      </c>
      <c r="U54" s="50">
        <v>74577.48019999999</v>
      </c>
      <c r="V54" s="50">
        <v>2244.278600000005</v>
      </c>
      <c r="W54" s="50">
        <v>1570.9950200000035</v>
      </c>
      <c r="X54" s="51">
        <v>1.018</v>
      </c>
      <c r="Y54" s="52">
        <v>20784</v>
      </c>
      <c r="Z54" s="46">
        <v>89317.499816</v>
      </c>
      <c r="AA54" s="46">
        <v>89930.14105869789</v>
      </c>
      <c r="AB54" s="46">
        <v>4326.892853093625</v>
      </c>
      <c r="AC54" s="46">
        <v>676.2479192614442</v>
      </c>
      <c r="AD54" s="46">
        <v>14055137</v>
      </c>
      <c r="AE54" s="46">
        <v>0</v>
      </c>
      <c r="AF54" s="15" t="s">
        <v>96</v>
      </c>
      <c r="AG54" t="b">
        <f t="shared" si="0"/>
        <v>1</v>
      </c>
    </row>
    <row r="55" spans="1:33" ht="12.75">
      <c r="A55" t="s">
        <v>75</v>
      </c>
      <c r="B55" s="15" t="s">
        <v>76</v>
      </c>
      <c r="C55" s="36">
        <v>46539.19</v>
      </c>
      <c r="D55" s="41">
        <v>11754</v>
      </c>
      <c r="E55" s="45">
        <v>58293.19</v>
      </c>
      <c r="F55" s="49">
        <v>53293</v>
      </c>
      <c r="G55" s="49">
        <v>7529</v>
      </c>
      <c r="H55" s="49">
        <v>448</v>
      </c>
      <c r="I55" s="49">
        <v>0</v>
      </c>
      <c r="J55" s="49">
        <v>3725</v>
      </c>
      <c r="K55" s="50">
        <v>21</v>
      </c>
      <c r="L55" s="50">
        <v>33105</v>
      </c>
      <c r="M55" s="50">
        <v>11754</v>
      </c>
      <c r="N55" s="50">
        <v>0</v>
      </c>
      <c r="O55" s="50">
        <v>73842.7808</v>
      </c>
      <c r="P55" s="50">
        <v>9946.7</v>
      </c>
      <c r="Q55" s="50">
        <v>-28157.1</v>
      </c>
      <c r="R55" s="50">
        <v>4363.05</v>
      </c>
      <c r="S55" s="50">
        <v>59995.430799999995</v>
      </c>
      <c r="T55" s="50">
        <v>58293.19</v>
      </c>
      <c r="U55" s="50">
        <v>49549.2115</v>
      </c>
      <c r="V55" s="50">
        <v>10446.219299999997</v>
      </c>
      <c r="W55" s="50">
        <v>7312.353509999997</v>
      </c>
      <c r="X55" s="51">
        <v>1.125</v>
      </c>
      <c r="Y55" s="52">
        <v>16047</v>
      </c>
      <c r="Z55" s="46">
        <v>65579.83875</v>
      </c>
      <c r="AA55" s="46">
        <v>66029.66005031062</v>
      </c>
      <c r="AB55" s="46">
        <v>4114.76662618001</v>
      </c>
      <c r="AC55" s="46">
        <v>464.12169234782914</v>
      </c>
      <c r="AD55" s="46">
        <v>7447761</v>
      </c>
      <c r="AE55" s="46">
        <v>0</v>
      </c>
      <c r="AF55" s="15" t="s">
        <v>76</v>
      </c>
      <c r="AG55" t="b">
        <f t="shared" si="0"/>
        <v>1</v>
      </c>
    </row>
    <row r="56" spans="1:33" ht="12.75">
      <c r="A56" t="s">
        <v>377</v>
      </c>
      <c r="B56" s="15" t="s">
        <v>378</v>
      </c>
      <c r="C56" s="36">
        <v>39518.29</v>
      </c>
      <c r="D56" s="41">
        <v>7543</v>
      </c>
      <c r="E56" s="45">
        <v>47061.29</v>
      </c>
      <c r="F56" s="49">
        <v>48616</v>
      </c>
      <c r="G56" s="49">
        <v>210</v>
      </c>
      <c r="H56" s="49">
        <v>270</v>
      </c>
      <c r="I56" s="49">
        <v>85</v>
      </c>
      <c r="J56" s="49">
        <v>4258</v>
      </c>
      <c r="K56" s="50">
        <v>310</v>
      </c>
      <c r="L56" s="50">
        <v>37885</v>
      </c>
      <c r="M56" s="50">
        <v>7543</v>
      </c>
      <c r="N56" s="50">
        <v>202</v>
      </c>
      <c r="O56" s="50">
        <v>67362.3296</v>
      </c>
      <c r="P56" s="50">
        <v>4099.549999999999</v>
      </c>
      <c r="Q56" s="50">
        <v>-32637.45</v>
      </c>
      <c r="R56" s="50">
        <v>-28.900000000000002</v>
      </c>
      <c r="S56" s="50">
        <v>38795.5296</v>
      </c>
      <c r="T56" s="50">
        <v>47061.29</v>
      </c>
      <c r="U56" s="50">
        <v>40002.0965</v>
      </c>
      <c r="V56" s="50">
        <v>-1206.566899999998</v>
      </c>
      <c r="W56" s="50">
        <v>-844.5968299999986</v>
      </c>
      <c r="X56" s="51">
        <v>0.982</v>
      </c>
      <c r="Y56" s="52">
        <v>11309</v>
      </c>
      <c r="Z56" s="46">
        <v>46214.18678</v>
      </c>
      <c r="AA56" s="46">
        <v>46531.176360737234</v>
      </c>
      <c r="AB56" s="46">
        <v>4114.52616152951</v>
      </c>
      <c r="AC56" s="46">
        <v>463.8812276973299</v>
      </c>
      <c r="AD56" s="46">
        <v>5246033</v>
      </c>
      <c r="AE56" s="46">
        <v>0</v>
      </c>
      <c r="AF56" s="15" t="s">
        <v>378</v>
      </c>
      <c r="AG56" t="b">
        <f t="shared" si="0"/>
        <v>1</v>
      </c>
    </row>
    <row r="57" spans="1:33" ht="12.75">
      <c r="A57" t="s">
        <v>287</v>
      </c>
      <c r="B57" s="15" t="s">
        <v>288</v>
      </c>
      <c r="C57" s="36">
        <v>20247.878</v>
      </c>
      <c r="D57" s="41">
        <v>729</v>
      </c>
      <c r="E57" s="45">
        <v>20976.878</v>
      </c>
      <c r="F57" s="49">
        <v>7934</v>
      </c>
      <c r="G57" s="49">
        <v>4650</v>
      </c>
      <c r="H57" s="49">
        <v>135</v>
      </c>
      <c r="I57" s="49">
        <v>0</v>
      </c>
      <c r="J57" s="49">
        <v>1089</v>
      </c>
      <c r="K57" s="50">
        <v>101</v>
      </c>
      <c r="L57" s="50">
        <v>2889</v>
      </c>
      <c r="M57" s="50">
        <v>729</v>
      </c>
      <c r="N57" s="50">
        <v>0</v>
      </c>
      <c r="O57" s="50">
        <v>10993.3504</v>
      </c>
      <c r="P57" s="50">
        <v>4992.9</v>
      </c>
      <c r="Q57" s="50">
        <v>-2541.5</v>
      </c>
      <c r="R57" s="50">
        <v>128.52</v>
      </c>
      <c r="S57" s="50">
        <v>13573.2704</v>
      </c>
      <c r="T57" s="50">
        <v>20976.878</v>
      </c>
      <c r="U57" s="50">
        <v>17830.3463</v>
      </c>
      <c r="V57" s="50">
        <v>-4257.075900000002</v>
      </c>
      <c r="W57" s="50">
        <v>-2979.953130000001</v>
      </c>
      <c r="X57" s="51">
        <v>0.858</v>
      </c>
      <c r="Y57" s="52">
        <v>6650</v>
      </c>
      <c r="Z57" s="46">
        <v>17998.161324</v>
      </c>
      <c r="AA57" s="46">
        <v>18121.613233676468</v>
      </c>
      <c r="AB57" s="46">
        <v>2725.0546216054836</v>
      </c>
      <c r="AC57" s="46">
        <v>-925.5903122266968</v>
      </c>
      <c r="AD57" s="46">
        <v>0</v>
      </c>
      <c r="AE57" s="46">
        <v>6155176</v>
      </c>
      <c r="AF57" s="15" t="s">
        <v>288</v>
      </c>
      <c r="AG57" t="b">
        <f t="shared" si="0"/>
        <v>1</v>
      </c>
    </row>
    <row r="58" spans="1:33" ht="12.75">
      <c r="A58" t="s">
        <v>445</v>
      </c>
      <c r="B58" s="15" t="s">
        <v>446</v>
      </c>
      <c r="C58" s="36">
        <v>28640.153</v>
      </c>
      <c r="D58" s="41">
        <v>5629</v>
      </c>
      <c r="E58" s="45">
        <v>34269.153</v>
      </c>
      <c r="F58" s="49">
        <v>28948</v>
      </c>
      <c r="G58" s="49">
        <v>2893</v>
      </c>
      <c r="H58" s="49">
        <v>713</v>
      </c>
      <c r="I58" s="49">
        <v>0</v>
      </c>
      <c r="J58" s="49">
        <v>4119</v>
      </c>
      <c r="K58" s="50">
        <v>2147</v>
      </c>
      <c r="L58" s="50">
        <v>17232</v>
      </c>
      <c r="M58" s="50">
        <v>5629</v>
      </c>
      <c r="N58" s="50">
        <v>2</v>
      </c>
      <c r="O58" s="50">
        <v>40110.3488</v>
      </c>
      <c r="P58" s="50">
        <v>6566.25</v>
      </c>
      <c r="Q58" s="50">
        <v>-16473.85</v>
      </c>
      <c r="R58" s="50">
        <v>1855.21</v>
      </c>
      <c r="S58" s="50">
        <v>32057.958800000008</v>
      </c>
      <c r="T58" s="50">
        <v>34269.153</v>
      </c>
      <c r="U58" s="50">
        <v>29128.780049999998</v>
      </c>
      <c r="V58" s="50">
        <v>2929.17875000001</v>
      </c>
      <c r="W58" s="50">
        <v>2050.425125000007</v>
      </c>
      <c r="X58" s="51">
        <v>1.06</v>
      </c>
      <c r="Y58" s="52">
        <v>10075</v>
      </c>
      <c r="Z58" s="46">
        <v>36325.30218</v>
      </c>
      <c r="AA58" s="46">
        <v>36574.462516045875</v>
      </c>
      <c r="AB58" s="46">
        <v>3630.2196045703104</v>
      </c>
      <c r="AC58" s="46">
        <v>-20.425329261870047</v>
      </c>
      <c r="AD58" s="46">
        <v>0</v>
      </c>
      <c r="AE58" s="46">
        <v>205785</v>
      </c>
      <c r="AF58" s="15" t="s">
        <v>446</v>
      </c>
      <c r="AG58" t="b">
        <f t="shared" si="0"/>
        <v>1</v>
      </c>
    </row>
    <row r="59" spans="1:33" ht="12.75">
      <c r="A59" t="s">
        <v>119</v>
      </c>
      <c r="B59" s="15" t="s">
        <v>120</v>
      </c>
      <c r="C59" s="36">
        <v>78480.802</v>
      </c>
      <c r="D59" s="41">
        <v>11225</v>
      </c>
      <c r="E59" s="45">
        <v>89705.802</v>
      </c>
      <c r="F59" s="49">
        <v>39952</v>
      </c>
      <c r="G59" s="49">
        <v>33425</v>
      </c>
      <c r="H59" s="49">
        <v>3919</v>
      </c>
      <c r="I59" s="49">
        <v>0</v>
      </c>
      <c r="J59" s="49">
        <v>609</v>
      </c>
      <c r="K59" s="50">
        <v>177</v>
      </c>
      <c r="L59" s="50">
        <v>29220</v>
      </c>
      <c r="M59" s="50">
        <v>11225</v>
      </c>
      <c r="N59" s="50">
        <v>2</v>
      </c>
      <c r="O59" s="50">
        <v>55357.4912</v>
      </c>
      <c r="P59" s="50">
        <v>32260.050000000003</v>
      </c>
      <c r="Q59" s="50">
        <v>-24989.15</v>
      </c>
      <c r="R59" s="50">
        <v>4573.85</v>
      </c>
      <c r="S59" s="50">
        <v>67202.24119999999</v>
      </c>
      <c r="T59" s="50">
        <v>89705.802</v>
      </c>
      <c r="U59" s="50">
        <v>76249.9317</v>
      </c>
      <c r="V59" s="50">
        <v>-9047.690500000012</v>
      </c>
      <c r="W59" s="50">
        <v>-6333.383350000007</v>
      </c>
      <c r="X59" s="51">
        <v>0.929</v>
      </c>
      <c r="Y59" s="52">
        <v>29176</v>
      </c>
      <c r="Z59" s="46">
        <v>83336.69005800001</v>
      </c>
      <c r="AA59" s="46">
        <v>83908.30808878502</v>
      </c>
      <c r="AB59" s="46">
        <v>2875.935977816871</v>
      </c>
      <c r="AC59" s="46">
        <v>-774.7089560153095</v>
      </c>
      <c r="AD59" s="46">
        <v>0</v>
      </c>
      <c r="AE59" s="46">
        <v>22602909</v>
      </c>
      <c r="AF59" s="15" t="s">
        <v>120</v>
      </c>
      <c r="AG59" t="b">
        <f t="shared" si="0"/>
        <v>1</v>
      </c>
    </row>
    <row r="60" spans="1:33" ht="12.75">
      <c r="A60" t="s">
        <v>69</v>
      </c>
      <c r="B60" s="15" t="s">
        <v>70</v>
      </c>
      <c r="C60" s="36">
        <v>32470.903999999995</v>
      </c>
      <c r="D60" s="41">
        <v>4279</v>
      </c>
      <c r="E60" s="45">
        <v>36749.903999999995</v>
      </c>
      <c r="F60" s="49">
        <v>20835</v>
      </c>
      <c r="G60" s="49">
        <v>7171</v>
      </c>
      <c r="H60" s="49">
        <v>146</v>
      </c>
      <c r="I60" s="49">
        <v>1596</v>
      </c>
      <c r="J60" s="49">
        <v>0</v>
      </c>
      <c r="K60" s="50">
        <v>793</v>
      </c>
      <c r="L60" s="50">
        <v>7762</v>
      </c>
      <c r="M60" s="50">
        <v>4279</v>
      </c>
      <c r="N60" s="50">
        <v>980</v>
      </c>
      <c r="O60" s="50">
        <v>28868.976</v>
      </c>
      <c r="P60" s="50">
        <v>7576.049999999999</v>
      </c>
      <c r="Q60" s="50">
        <v>-8104.75</v>
      </c>
      <c r="R60" s="50">
        <v>2317.61</v>
      </c>
      <c r="S60" s="50">
        <v>30657.886</v>
      </c>
      <c r="T60" s="50">
        <v>36749.903999999995</v>
      </c>
      <c r="U60" s="50">
        <v>31237.418399999995</v>
      </c>
      <c r="V60" s="50">
        <v>-579.5323999999964</v>
      </c>
      <c r="W60" s="50">
        <v>-405.67267999999746</v>
      </c>
      <c r="X60" s="51">
        <v>0.989</v>
      </c>
      <c r="Y60" s="52">
        <v>10350</v>
      </c>
      <c r="Z60" s="46">
        <v>36345.655055999996</v>
      </c>
      <c r="AA60" s="46">
        <v>36594.95499527335</v>
      </c>
      <c r="AB60" s="46">
        <v>3535.7444439877636</v>
      </c>
      <c r="AC60" s="46">
        <v>-114.90048984441682</v>
      </c>
      <c r="AD60" s="46">
        <v>0</v>
      </c>
      <c r="AE60" s="46">
        <v>1189220</v>
      </c>
      <c r="AF60" s="15" t="s">
        <v>70</v>
      </c>
      <c r="AG60" t="b">
        <f t="shared" si="0"/>
        <v>1</v>
      </c>
    </row>
    <row r="61" spans="1:33" ht="12.75">
      <c r="A61" t="s">
        <v>113</v>
      </c>
      <c r="B61" s="15" t="s">
        <v>114</v>
      </c>
      <c r="C61" s="36">
        <v>26393.534</v>
      </c>
      <c r="D61" s="41">
        <v>4058</v>
      </c>
      <c r="E61" s="45">
        <v>30451.534</v>
      </c>
      <c r="F61" s="49">
        <v>23961</v>
      </c>
      <c r="G61" s="49">
        <v>6126</v>
      </c>
      <c r="H61" s="49">
        <v>1861</v>
      </c>
      <c r="I61" s="49">
        <v>0</v>
      </c>
      <c r="J61" s="49">
        <v>223</v>
      </c>
      <c r="K61" s="50">
        <v>722</v>
      </c>
      <c r="L61" s="50">
        <v>17094</v>
      </c>
      <c r="M61" s="50">
        <v>4058</v>
      </c>
      <c r="N61" s="50">
        <v>505</v>
      </c>
      <c r="O61" s="50">
        <v>33200.3616</v>
      </c>
      <c r="P61" s="50">
        <v>6978.499999999999</v>
      </c>
      <c r="Q61" s="50">
        <v>-15572.85</v>
      </c>
      <c r="R61" s="50">
        <v>543.32</v>
      </c>
      <c r="S61" s="50">
        <v>25149.331599999994</v>
      </c>
      <c r="T61" s="50">
        <v>30451.534</v>
      </c>
      <c r="U61" s="50">
        <v>25883.8039</v>
      </c>
      <c r="V61" s="50">
        <v>-734.4723000000049</v>
      </c>
      <c r="W61" s="50">
        <v>-514.1306100000035</v>
      </c>
      <c r="X61" s="51">
        <v>0.983</v>
      </c>
      <c r="Y61" s="52">
        <v>9556</v>
      </c>
      <c r="Z61" s="46">
        <v>29933.857922</v>
      </c>
      <c r="AA61" s="46">
        <v>30139.17844657643</v>
      </c>
      <c r="AB61" s="46">
        <v>3153.9533744847663</v>
      </c>
      <c r="AC61" s="46">
        <v>-496.6915593474141</v>
      </c>
      <c r="AD61" s="46">
        <v>0</v>
      </c>
      <c r="AE61" s="46">
        <v>4746385</v>
      </c>
      <c r="AF61" s="15" t="s">
        <v>114</v>
      </c>
      <c r="AG61" t="b">
        <f t="shared" si="0"/>
        <v>1</v>
      </c>
    </row>
    <row r="62" spans="1:33" ht="12.75">
      <c r="A62" t="s">
        <v>177</v>
      </c>
      <c r="B62" s="15" t="s">
        <v>178</v>
      </c>
      <c r="C62" s="36">
        <v>211354.548</v>
      </c>
      <c r="D62" s="41">
        <v>35470</v>
      </c>
      <c r="E62" s="45">
        <v>246824.548</v>
      </c>
      <c r="F62" s="49">
        <v>188650</v>
      </c>
      <c r="G62" s="49">
        <v>22675</v>
      </c>
      <c r="H62" s="49">
        <v>5998</v>
      </c>
      <c r="I62" s="49">
        <v>0</v>
      </c>
      <c r="J62" s="49">
        <v>7004</v>
      </c>
      <c r="K62" s="50">
        <v>236</v>
      </c>
      <c r="L62" s="50">
        <v>135525</v>
      </c>
      <c r="M62" s="50">
        <v>35470</v>
      </c>
      <c r="N62" s="50">
        <v>0</v>
      </c>
      <c r="O62" s="50">
        <v>261393.44</v>
      </c>
      <c r="P62" s="50">
        <v>30325.449999999997</v>
      </c>
      <c r="Q62" s="50">
        <v>-115396.85</v>
      </c>
      <c r="R62" s="50">
        <v>7110.25</v>
      </c>
      <c r="S62" s="50">
        <v>183432.29</v>
      </c>
      <c r="T62" s="50">
        <v>246824.548</v>
      </c>
      <c r="U62" s="50">
        <v>209800.8658</v>
      </c>
      <c r="V62" s="50">
        <v>-26368.57579999999</v>
      </c>
      <c r="W62" s="50">
        <v>-18458.003059999992</v>
      </c>
      <c r="X62" s="51">
        <v>0.925</v>
      </c>
      <c r="Y62" s="52">
        <v>57259</v>
      </c>
      <c r="Z62" s="46">
        <v>228312.70690000002</v>
      </c>
      <c r="AA62" s="46">
        <v>229878.73573832496</v>
      </c>
      <c r="AB62" s="46">
        <v>4014.7179611646197</v>
      </c>
      <c r="AC62" s="46">
        <v>364.0730273324393</v>
      </c>
      <c r="AD62" s="46">
        <v>20846457</v>
      </c>
      <c r="AE62" s="46">
        <v>0</v>
      </c>
      <c r="AF62" s="15" t="s">
        <v>178</v>
      </c>
      <c r="AG62" t="b">
        <f t="shared" si="0"/>
        <v>1</v>
      </c>
    </row>
    <row r="63" spans="1:33" ht="12.75">
      <c r="A63" t="s">
        <v>379</v>
      </c>
      <c r="B63" s="15" t="s">
        <v>380</v>
      </c>
      <c r="C63" s="36">
        <v>25960.047</v>
      </c>
      <c r="D63" s="41">
        <v>5861</v>
      </c>
      <c r="E63" s="45">
        <v>31821.047</v>
      </c>
      <c r="F63" s="49">
        <v>26982</v>
      </c>
      <c r="G63" s="49">
        <v>780</v>
      </c>
      <c r="H63" s="49">
        <v>3352</v>
      </c>
      <c r="I63" s="49">
        <v>0</v>
      </c>
      <c r="J63" s="49">
        <v>2715</v>
      </c>
      <c r="K63" s="50">
        <v>1529</v>
      </c>
      <c r="L63" s="50">
        <v>20333</v>
      </c>
      <c r="M63" s="50">
        <v>5861</v>
      </c>
      <c r="N63" s="50">
        <v>0</v>
      </c>
      <c r="O63" s="50">
        <v>37386.2592</v>
      </c>
      <c r="P63" s="50">
        <v>5819.95</v>
      </c>
      <c r="Q63" s="50">
        <v>-18582.7</v>
      </c>
      <c r="R63" s="50">
        <v>1525.24</v>
      </c>
      <c r="S63" s="50">
        <v>26148.7492</v>
      </c>
      <c r="T63" s="50">
        <v>31821.047</v>
      </c>
      <c r="U63" s="50">
        <v>27047.889949999997</v>
      </c>
      <c r="V63" s="50">
        <v>-899.1407499999987</v>
      </c>
      <c r="W63" s="50">
        <v>-629.398524999999</v>
      </c>
      <c r="X63" s="51">
        <v>0.98</v>
      </c>
      <c r="Y63" s="52">
        <v>9143</v>
      </c>
      <c r="Z63" s="46">
        <v>31184.62606</v>
      </c>
      <c r="AA63" s="46">
        <v>31398.52577844068</v>
      </c>
      <c r="AB63" s="46">
        <v>3434.160098265414</v>
      </c>
      <c r="AC63" s="46">
        <v>-216.48483556676638</v>
      </c>
      <c r="AD63" s="46">
        <v>0</v>
      </c>
      <c r="AE63" s="46">
        <v>1979321</v>
      </c>
      <c r="AF63" s="15" t="s">
        <v>380</v>
      </c>
      <c r="AG63" t="b">
        <f t="shared" si="0"/>
        <v>1</v>
      </c>
    </row>
    <row r="64" spans="1:33" ht="12.75">
      <c r="A64" t="s">
        <v>297</v>
      </c>
      <c r="B64" s="15" t="s">
        <v>298</v>
      </c>
      <c r="C64" s="36">
        <v>17722.296</v>
      </c>
      <c r="D64" s="41">
        <v>4699</v>
      </c>
      <c r="E64" s="45">
        <v>22421.296</v>
      </c>
      <c r="F64" s="49">
        <v>19303</v>
      </c>
      <c r="G64" s="49">
        <v>5013</v>
      </c>
      <c r="H64" s="49">
        <v>331</v>
      </c>
      <c r="I64" s="49">
        <v>0</v>
      </c>
      <c r="J64" s="49">
        <v>1854</v>
      </c>
      <c r="K64" s="50">
        <v>0</v>
      </c>
      <c r="L64" s="50">
        <v>16845</v>
      </c>
      <c r="M64" s="50">
        <v>4699</v>
      </c>
      <c r="N64" s="50">
        <v>719</v>
      </c>
      <c r="O64" s="50">
        <v>26746.2368</v>
      </c>
      <c r="P64" s="50">
        <v>6118.3</v>
      </c>
      <c r="Q64" s="50">
        <v>-14929.4</v>
      </c>
      <c r="R64" s="50">
        <v>1130.5</v>
      </c>
      <c r="S64" s="50">
        <v>19065.636799999993</v>
      </c>
      <c r="T64" s="50">
        <v>22421.296</v>
      </c>
      <c r="U64" s="50">
        <v>19058.101599999998</v>
      </c>
      <c r="V64" s="50">
        <v>7.535199999994802</v>
      </c>
      <c r="W64" s="50">
        <v>5.274639999996361</v>
      </c>
      <c r="X64" s="51">
        <v>1</v>
      </c>
      <c r="Y64" s="52">
        <v>5779</v>
      </c>
      <c r="Z64" s="46">
        <v>22421.296</v>
      </c>
      <c r="AA64" s="46">
        <v>22575.08681000515</v>
      </c>
      <c r="AB64" s="46">
        <v>3906.4002093796757</v>
      </c>
      <c r="AC64" s="46">
        <v>255.75527554749533</v>
      </c>
      <c r="AD64" s="46">
        <v>1478010</v>
      </c>
      <c r="AE64" s="46">
        <v>0</v>
      </c>
      <c r="AF64" s="15" t="s">
        <v>298</v>
      </c>
      <c r="AG64" t="b">
        <f t="shared" si="0"/>
        <v>1</v>
      </c>
    </row>
    <row r="65" spans="1:33" ht="12.75">
      <c r="A65" t="s">
        <v>303</v>
      </c>
      <c r="B65" s="15" t="s">
        <v>304</v>
      </c>
      <c r="C65" s="36">
        <v>18791.951</v>
      </c>
      <c r="D65" s="41">
        <v>2047</v>
      </c>
      <c r="E65" s="45">
        <v>20838.951</v>
      </c>
      <c r="F65" s="49">
        <v>13848</v>
      </c>
      <c r="G65" s="49">
        <v>2423</v>
      </c>
      <c r="H65" s="49">
        <v>89</v>
      </c>
      <c r="I65" s="49">
        <v>0</v>
      </c>
      <c r="J65" s="49">
        <v>996</v>
      </c>
      <c r="K65" s="50">
        <v>0</v>
      </c>
      <c r="L65" s="50">
        <v>5860</v>
      </c>
      <c r="M65" s="50">
        <v>2047</v>
      </c>
      <c r="N65" s="50">
        <v>0</v>
      </c>
      <c r="O65" s="50">
        <v>19187.7888</v>
      </c>
      <c r="P65" s="50">
        <v>2981.7999999999997</v>
      </c>
      <c r="Q65" s="50">
        <v>-4981</v>
      </c>
      <c r="R65" s="50">
        <v>743.75</v>
      </c>
      <c r="S65" s="50">
        <v>17932.338799999998</v>
      </c>
      <c r="T65" s="50">
        <v>20838.951</v>
      </c>
      <c r="U65" s="50">
        <v>17713.10835</v>
      </c>
      <c r="V65" s="50">
        <v>219.2304499999991</v>
      </c>
      <c r="W65" s="50">
        <v>153.46131499999936</v>
      </c>
      <c r="X65" s="51">
        <v>1.007</v>
      </c>
      <c r="Y65" s="52">
        <v>5309</v>
      </c>
      <c r="Z65" s="46">
        <v>20984.823656999997</v>
      </c>
      <c r="AA65" s="46">
        <v>21128.761501985642</v>
      </c>
      <c r="AB65" s="46">
        <v>3979.8006219600006</v>
      </c>
      <c r="AC65" s="46">
        <v>329.1556881278202</v>
      </c>
      <c r="AD65" s="46">
        <v>1747488</v>
      </c>
      <c r="AE65" s="46">
        <v>0</v>
      </c>
      <c r="AF65" s="15" t="s">
        <v>304</v>
      </c>
      <c r="AG65" t="b">
        <f t="shared" si="0"/>
        <v>1</v>
      </c>
    </row>
    <row r="66" spans="1:33" ht="12.75">
      <c r="A66" t="s">
        <v>565</v>
      </c>
      <c r="B66" s="15" t="s">
        <v>566</v>
      </c>
      <c r="C66" s="36">
        <v>50904.396</v>
      </c>
      <c r="D66" s="41">
        <v>10866</v>
      </c>
      <c r="E66" s="45">
        <v>61770.396</v>
      </c>
      <c r="F66" s="49">
        <v>55911</v>
      </c>
      <c r="G66" s="49">
        <v>2031</v>
      </c>
      <c r="H66" s="49">
        <v>2720</v>
      </c>
      <c r="I66" s="49">
        <v>0</v>
      </c>
      <c r="J66" s="49">
        <v>371</v>
      </c>
      <c r="K66" s="50">
        <v>2072</v>
      </c>
      <c r="L66" s="50">
        <v>20267</v>
      </c>
      <c r="M66" s="50">
        <v>10866</v>
      </c>
      <c r="N66" s="50">
        <v>0</v>
      </c>
      <c r="O66" s="50">
        <v>77470.2816</v>
      </c>
      <c r="P66" s="50">
        <v>4353.7</v>
      </c>
      <c r="Q66" s="50">
        <v>-18988.15</v>
      </c>
      <c r="R66" s="50">
        <v>5790.71</v>
      </c>
      <c r="S66" s="50">
        <v>68626.54160000003</v>
      </c>
      <c r="T66" s="50">
        <v>61770.396</v>
      </c>
      <c r="U66" s="50">
        <v>52504.8366</v>
      </c>
      <c r="V66" s="50">
        <v>16121.705000000024</v>
      </c>
      <c r="W66" s="50">
        <v>11285.193500000016</v>
      </c>
      <c r="X66" s="51">
        <v>1.183</v>
      </c>
      <c r="Y66" s="52">
        <v>18443</v>
      </c>
      <c r="Z66" s="46">
        <v>73074.37846800001</v>
      </c>
      <c r="AA66" s="46">
        <v>73575.60586606016</v>
      </c>
      <c r="AB66" s="46">
        <v>3989.3512913333057</v>
      </c>
      <c r="AC66" s="46">
        <v>338.70635750112524</v>
      </c>
      <c r="AD66" s="46">
        <v>6246761</v>
      </c>
      <c r="AE66" s="46">
        <v>0</v>
      </c>
      <c r="AF66" s="15" t="s">
        <v>566</v>
      </c>
      <c r="AG66" t="b">
        <f t="shared" si="0"/>
        <v>1</v>
      </c>
    </row>
    <row r="67" spans="1:33" ht="12.75">
      <c r="A67" t="s">
        <v>481</v>
      </c>
      <c r="B67" s="15" t="s">
        <v>482</v>
      </c>
      <c r="C67" s="36">
        <v>288358.521</v>
      </c>
      <c r="D67" s="41">
        <v>45606</v>
      </c>
      <c r="E67" s="45">
        <v>333964.521</v>
      </c>
      <c r="F67" s="49">
        <v>244741</v>
      </c>
      <c r="G67" s="49">
        <v>14477</v>
      </c>
      <c r="H67" s="49">
        <v>728178</v>
      </c>
      <c r="I67" s="49">
        <v>0</v>
      </c>
      <c r="J67" s="49">
        <v>4858</v>
      </c>
      <c r="K67" s="50">
        <v>725967</v>
      </c>
      <c r="L67" s="50">
        <v>127666</v>
      </c>
      <c r="M67" s="50">
        <v>45606</v>
      </c>
      <c r="N67" s="50">
        <v>527</v>
      </c>
      <c r="O67" s="50">
        <v>339113.1296</v>
      </c>
      <c r="P67" s="50">
        <v>635386.0499999999</v>
      </c>
      <c r="Q67" s="50">
        <v>-726036</v>
      </c>
      <c r="R67" s="50">
        <v>17061.88</v>
      </c>
      <c r="S67" s="50">
        <v>265525.05960000004</v>
      </c>
      <c r="T67" s="50">
        <v>333964.521</v>
      </c>
      <c r="U67" s="50">
        <v>283869.84285</v>
      </c>
      <c r="V67" s="50">
        <v>-18344.78324999998</v>
      </c>
      <c r="W67" s="50">
        <v>-12841.348274999984</v>
      </c>
      <c r="X67" s="51">
        <v>0.962</v>
      </c>
      <c r="Y67" s="52">
        <v>95018</v>
      </c>
      <c r="Z67" s="46">
        <v>321273.869202</v>
      </c>
      <c r="AA67" s="46">
        <v>323477.53167441295</v>
      </c>
      <c r="AB67" s="46">
        <v>3404.38160847853</v>
      </c>
      <c r="AC67" s="46">
        <v>-246.26332535365054</v>
      </c>
      <c r="AD67" s="46">
        <v>0</v>
      </c>
      <c r="AE67" s="46">
        <v>23399449</v>
      </c>
      <c r="AF67" s="15" t="s">
        <v>482</v>
      </c>
      <c r="AG67" t="b">
        <f t="shared" si="0"/>
        <v>1</v>
      </c>
    </row>
    <row r="68" spans="1:33" ht="12.75">
      <c r="A68" t="s">
        <v>327</v>
      </c>
      <c r="B68" s="15" t="s">
        <v>328</v>
      </c>
      <c r="C68" s="36">
        <v>1430453.103</v>
      </c>
      <c r="D68" s="41">
        <v>173772</v>
      </c>
      <c r="E68" s="45">
        <v>1604225.103</v>
      </c>
      <c r="F68" s="49">
        <v>972331</v>
      </c>
      <c r="G68" s="49">
        <v>418423</v>
      </c>
      <c r="H68" s="49">
        <v>413266</v>
      </c>
      <c r="I68" s="49">
        <v>0</v>
      </c>
      <c r="J68" s="49">
        <v>14672</v>
      </c>
      <c r="K68" s="50">
        <v>324873</v>
      </c>
      <c r="L68" s="50">
        <v>190539</v>
      </c>
      <c r="M68" s="50">
        <v>173772</v>
      </c>
      <c r="N68" s="50">
        <v>8366</v>
      </c>
      <c r="O68" s="50">
        <v>1347261.8336</v>
      </c>
      <c r="P68" s="50">
        <v>719406.8499999999</v>
      </c>
      <c r="Q68" s="50">
        <v>-445211.3</v>
      </c>
      <c r="R68" s="50">
        <v>115314.57</v>
      </c>
      <c r="S68" s="50">
        <v>1736771.9536</v>
      </c>
      <c r="T68" s="50">
        <v>1604225.103</v>
      </c>
      <c r="U68" s="50">
        <v>1363591.3375499998</v>
      </c>
      <c r="V68" s="50">
        <v>373180.61605000007</v>
      </c>
      <c r="W68" s="50">
        <v>261226.43123500003</v>
      </c>
      <c r="X68" s="51">
        <v>1.163</v>
      </c>
      <c r="Y68" s="52">
        <v>513338</v>
      </c>
      <c r="Z68" s="46">
        <v>1865713.794789</v>
      </c>
      <c r="AA68" s="46">
        <v>1878510.9870538174</v>
      </c>
      <c r="AB68" s="46">
        <v>3659.403720460627</v>
      </c>
      <c r="AC68" s="46">
        <v>8.758786628446614</v>
      </c>
      <c r="AD68" s="46">
        <v>4496218</v>
      </c>
      <c r="AE68" s="46">
        <v>0</v>
      </c>
      <c r="AF68" s="15" t="s">
        <v>328</v>
      </c>
      <c r="AG68" t="b">
        <f t="shared" si="0"/>
        <v>1</v>
      </c>
    </row>
    <row r="69" spans="1:33" ht="12.75">
      <c r="A69" t="s">
        <v>321</v>
      </c>
      <c r="B69" s="15" t="s">
        <v>322</v>
      </c>
      <c r="C69" s="36">
        <v>41048.152</v>
      </c>
      <c r="D69" s="41">
        <v>3756</v>
      </c>
      <c r="E69" s="45">
        <v>44804.152</v>
      </c>
      <c r="F69" s="49">
        <v>35570</v>
      </c>
      <c r="G69" s="49">
        <v>1842</v>
      </c>
      <c r="H69" s="49">
        <v>2286</v>
      </c>
      <c r="I69" s="49">
        <v>0</v>
      </c>
      <c r="J69" s="49">
        <v>884</v>
      </c>
      <c r="K69" s="50">
        <v>1931</v>
      </c>
      <c r="L69" s="50">
        <v>17327</v>
      </c>
      <c r="M69" s="50">
        <v>3756</v>
      </c>
      <c r="N69" s="50">
        <v>20</v>
      </c>
      <c r="O69" s="50">
        <v>49285.792</v>
      </c>
      <c r="P69" s="50">
        <v>4260.2</v>
      </c>
      <c r="Q69" s="50">
        <v>-16386.3</v>
      </c>
      <c r="R69" s="50">
        <v>247.01</v>
      </c>
      <c r="S69" s="50">
        <v>37406.702000000005</v>
      </c>
      <c r="T69" s="50">
        <v>44804.152</v>
      </c>
      <c r="U69" s="50">
        <v>38083.5292</v>
      </c>
      <c r="V69" s="50">
        <v>-676.8271999999924</v>
      </c>
      <c r="W69" s="50">
        <v>-473.77903999999467</v>
      </c>
      <c r="X69" s="51">
        <v>0.989</v>
      </c>
      <c r="Y69" s="52">
        <v>13211</v>
      </c>
      <c r="Z69" s="46">
        <v>44311.306328</v>
      </c>
      <c r="AA69" s="46">
        <v>44615.243785164355</v>
      </c>
      <c r="AB69" s="46">
        <v>3377.12843729955</v>
      </c>
      <c r="AC69" s="46">
        <v>-273.5164965326303</v>
      </c>
      <c r="AD69" s="46">
        <v>0</v>
      </c>
      <c r="AE69" s="46">
        <v>3613426</v>
      </c>
      <c r="AF69" s="15" t="s">
        <v>322</v>
      </c>
      <c r="AG69" t="b">
        <f t="shared" si="0"/>
        <v>1</v>
      </c>
    </row>
    <row r="70" spans="1:33" ht="12.75">
      <c r="A70" t="s">
        <v>117</v>
      </c>
      <c r="B70" s="15" t="s">
        <v>118</v>
      </c>
      <c r="C70" s="36">
        <v>8189.285</v>
      </c>
      <c r="D70" s="41">
        <v>5525</v>
      </c>
      <c r="E70" s="45">
        <v>13714.285</v>
      </c>
      <c r="F70" s="49">
        <v>14882</v>
      </c>
      <c r="G70" s="49">
        <v>2394</v>
      </c>
      <c r="H70" s="49">
        <v>194</v>
      </c>
      <c r="I70" s="49">
        <v>0</v>
      </c>
      <c r="J70" s="49">
        <v>850</v>
      </c>
      <c r="K70" s="50">
        <v>28</v>
      </c>
      <c r="L70" s="50">
        <v>15225</v>
      </c>
      <c r="M70" s="50">
        <v>5525</v>
      </c>
      <c r="N70" s="50">
        <v>0</v>
      </c>
      <c r="O70" s="50">
        <v>20620.4992</v>
      </c>
      <c r="P70" s="50">
        <v>2922.2999999999997</v>
      </c>
      <c r="Q70" s="50">
        <v>-12965.05</v>
      </c>
      <c r="R70" s="50">
        <v>2108</v>
      </c>
      <c r="S70" s="50">
        <v>12685.749200000002</v>
      </c>
      <c r="T70" s="50">
        <v>13714.285</v>
      </c>
      <c r="U70" s="50">
        <v>11657.142249999999</v>
      </c>
      <c r="V70" s="50">
        <v>1028.606950000003</v>
      </c>
      <c r="W70" s="50">
        <v>720.0248650000021</v>
      </c>
      <c r="X70" s="51">
        <v>1.053</v>
      </c>
      <c r="Y70" s="52">
        <v>10713</v>
      </c>
      <c r="Z70" s="46">
        <v>14441.142104999999</v>
      </c>
      <c r="AA70" s="46">
        <v>14540.195921591485</v>
      </c>
      <c r="AB70" s="46">
        <v>1357.2478224205624</v>
      </c>
      <c r="AC70" s="46">
        <v>-2293.397111411618</v>
      </c>
      <c r="AD70" s="46">
        <v>0</v>
      </c>
      <c r="AE70" s="46">
        <v>24569163</v>
      </c>
      <c r="AF70" s="15" t="s">
        <v>118</v>
      </c>
      <c r="AG70" t="b">
        <f t="shared" si="0"/>
        <v>1</v>
      </c>
    </row>
    <row r="71" spans="1:33" ht="12.75">
      <c r="A71" t="s">
        <v>391</v>
      </c>
      <c r="B71" s="15" t="s">
        <v>392</v>
      </c>
      <c r="C71" s="36">
        <v>43932.229</v>
      </c>
      <c r="D71" s="41">
        <v>7475</v>
      </c>
      <c r="E71" s="45">
        <v>51407.229</v>
      </c>
      <c r="F71" s="49">
        <v>43827</v>
      </c>
      <c r="G71" s="49">
        <v>6916</v>
      </c>
      <c r="H71" s="49">
        <v>284</v>
      </c>
      <c r="I71" s="49">
        <v>20</v>
      </c>
      <c r="J71" s="49">
        <v>2917</v>
      </c>
      <c r="K71" s="50">
        <v>0</v>
      </c>
      <c r="L71" s="50">
        <v>32922</v>
      </c>
      <c r="M71" s="50">
        <v>7475</v>
      </c>
      <c r="N71" s="50">
        <v>0</v>
      </c>
      <c r="O71" s="50">
        <v>60726.6912</v>
      </c>
      <c r="P71" s="50">
        <v>8616.449999999999</v>
      </c>
      <c r="Q71" s="50">
        <v>-27983.7</v>
      </c>
      <c r="R71" s="50">
        <v>757.01</v>
      </c>
      <c r="S71" s="50">
        <v>42116.4512</v>
      </c>
      <c r="T71" s="50">
        <v>51407.229</v>
      </c>
      <c r="U71" s="50">
        <v>43696.144649999995</v>
      </c>
      <c r="V71" s="50">
        <v>-1579.6934499999916</v>
      </c>
      <c r="W71" s="50">
        <v>-1105.785414999994</v>
      </c>
      <c r="X71" s="51">
        <v>0.978</v>
      </c>
      <c r="Y71" s="52">
        <v>12499</v>
      </c>
      <c r="Z71" s="46">
        <v>50276.269962</v>
      </c>
      <c r="AA71" s="46">
        <v>50621.12194029302</v>
      </c>
      <c r="AB71" s="46">
        <v>4050.0137563239477</v>
      </c>
      <c r="AC71" s="46">
        <v>399.36882249176733</v>
      </c>
      <c r="AD71" s="46">
        <v>4991711</v>
      </c>
      <c r="AE71" s="46">
        <v>0</v>
      </c>
      <c r="AF71" s="15" t="s">
        <v>392</v>
      </c>
      <c r="AG71" t="b">
        <f t="shared" si="0"/>
        <v>1</v>
      </c>
    </row>
    <row r="72" spans="1:33" ht="12.75">
      <c r="A72" t="s">
        <v>401</v>
      </c>
      <c r="B72" s="15" t="s">
        <v>402</v>
      </c>
      <c r="C72" s="36">
        <v>39956.909</v>
      </c>
      <c r="D72" s="41">
        <v>9455</v>
      </c>
      <c r="E72" s="45">
        <v>49411.909</v>
      </c>
      <c r="F72" s="49">
        <v>34828</v>
      </c>
      <c r="G72" s="49">
        <v>12293</v>
      </c>
      <c r="H72" s="49">
        <v>1254</v>
      </c>
      <c r="I72" s="49">
        <v>3123</v>
      </c>
      <c r="J72" s="49">
        <v>0</v>
      </c>
      <c r="K72" s="50">
        <v>2661</v>
      </c>
      <c r="L72" s="50">
        <v>25042</v>
      </c>
      <c r="M72" s="50">
        <v>9455</v>
      </c>
      <c r="N72" s="50">
        <v>553</v>
      </c>
      <c r="O72" s="50">
        <v>48257.6768</v>
      </c>
      <c r="P72" s="50">
        <v>14169.499999999998</v>
      </c>
      <c r="Q72" s="50">
        <v>-24017.6</v>
      </c>
      <c r="R72" s="50">
        <v>3779.61</v>
      </c>
      <c r="S72" s="50">
        <v>42189.1868</v>
      </c>
      <c r="T72" s="50">
        <v>49411.909</v>
      </c>
      <c r="U72" s="50">
        <v>42000.12265</v>
      </c>
      <c r="V72" s="50">
        <v>189.0641500000056</v>
      </c>
      <c r="W72" s="50">
        <v>132.34490500000393</v>
      </c>
      <c r="X72" s="51">
        <v>1.003</v>
      </c>
      <c r="Y72" s="52">
        <v>15251</v>
      </c>
      <c r="Z72" s="46">
        <v>49560.14472699999</v>
      </c>
      <c r="AA72" s="46">
        <v>49900.08470199242</v>
      </c>
      <c r="AB72" s="46">
        <v>3271.922149497896</v>
      </c>
      <c r="AC72" s="46">
        <v>-378.72278433428437</v>
      </c>
      <c r="AD72" s="46">
        <v>0</v>
      </c>
      <c r="AE72" s="46">
        <v>5775901</v>
      </c>
      <c r="AF72" s="15" t="s">
        <v>402</v>
      </c>
      <c r="AG72" t="b">
        <f t="shared" si="0"/>
        <v>1</v>
      </c>
    </row>
    <row r="73" spans="1:33" ht="12.75">
      <c r="A73" t="s">
        <v>428</v>
      </c>
      <c r="B73" s="15" t="s">
        <v>429</v>
      </c>
      <c r="C73" s="36">
        <v>82186.266</v>
      </c>
      <c r="D73" s="41">
        <v>7852</v>
      </c>
      <c r="E73" s="45">
        <v>90038.266</v>
      </c>
      <c r="F73" s="49">
        <v>42166</v>
      </c>
      <c r="G73" s="49">
        <v>12969</v>
      </c>
      <c r="H73" s="49">
        <v>844</v>
      </c>
      <c r="I73" s="49">
        <v>0</v>
      </c>
      <c r="J73" s="49">
        <v>3764</v>
      </c>
      <c r="K73" s="50">
        <v>0</v>
      </c>
      <c r="L73" s="50">
        <v>11571</v>
      </c>
      <c r="M73" s="50">
        <v>7852</v>
      </c>
      <c r="N73" s="50">
        <v>772</v>
      </c>
      <c r="O73" s="50">
        <v>58425.209599999995</v>
      </c>
      <c r="P73" s="50">
        <v>14940.449999999999</v>
      </c>
      <c r="Q73" s="50">
        <v>-10491.550000000001</v>
      </c>
      <c r="R73" s="50">
        <v>4707.13</v>
      </c>
      <c r="S73" s="50">
        <v>67581.23959999999</v>
      </c>
      <c r="T73" s="50">
        <v>90038.266</v>
      </c>
      <c r="U73" s="50">
        <v>76532.5261</v>
      </c>
      <c r="V73" s="50">
        <v>-8951.286500000017</v>
      </c>
      <c r="W73" s="50">
        <v>-6265.900550000011</v>
      </c>
      <c r="X73" s="51">
        <v>0.93</v>
      </c>
      <c r="Y73" s="52">
        <v>15160</v>
      </c>
      <c r="Z73" s="46">
        <v>83735.58738000001</v>
      </c>
      <c r="AA73" s="46">
        <v>84309.94150339357</v>
      </c>
      <c r="AB73" s="46">
        <v>5561.341787822795</v>
      </c>
      <c r="AC73" s="46">
        <v>1910.6968539906143</v>
      </c>
      <c r="AD73" s="46">
        <v>28966164</v>
      </c>
      <c r="AE73" s="46">
        <v>0</v>
      </c>
      <c r="AF73" s="15" t="s">
        <v>429</v>
      </c>
      <c r="AG73" t="b">
        <f t="shared" si="0"/>
        <v>1</v>
      </c>
    </row>
    <row r="74" spans="1:33" ht="12.75">
      <c r="A74" t="s">
        <v>257</v>
      </c>
      <c r="B74" s="15" t="s">
        <v>258</v>
      </c>
      <c r="C74" s="36">
        <v>287771.78</v>
      </c>
      <c r="D74" s="41">
        <v>36957</v>
      </c>
      <c r="E74" s="45">
        <v>324728.78</v>
      </c>
      <c r="F74" s="49">
        <v>193650</v>
      </c>
      <c r="G74" s="49">
        <v>75605</v>
      </c>
      <c r="H74" s="49">
        <v>9938</v>
      </c>
      <c r="I74" s="49">
        <v>0</v>
      </c>
      <c r="J74" s="49">
        <v>-789</v>
      </c>
      <c r="K74" s="50">
        <v>3618</v>
      </c>
      <c r="L74" s="50">
        <v>58447</v>
      </c>
      <c r="M74" s="50">
        <v>36957</v>
      </c>
      <c r="N74" s="50">
        <v>390</v>
      </c>
      <c r="O74" s="50">
        <v>268321.44</v>
      </c>
      <c r="P74" s="50">
        <v>72040.90000000001</v>
      </c>
      <c r="Q74" s="50">
        <v>-53086.75</v>
      </c>
      <c r="R74" s="50">
        <v>21477.460000000003</v>
      </c>
      <c r="S74" s="50">
        <v>308753.05</v>
      </c>
      <c r="T74" s="50">
        <v>324728.78</v>
      </c>
      <c r="U74" s="50">
        <v>276019.463</v>
      </c>
      <c r="V74" s="50">
        <v>32733.587</v>
      </c>
      <c r="W74" s="50">
        <v>22913.510899999997</v>
      </c>
      <c r="X74" s="51">
        <v>1.071</v>
      </c>
      <c r="Y74" s="52">
        <v>91824</v>
      </c>
      <c r="Z74" s="46">
        <v>347784.52338</v>
      </c>
      <c r="AA74" s="46">
        <v>350170.0261429922</v>
      </c>
      <c r="AB74" s="46">
        <v>3813.491311018821</v>
      </c>
      <c r="AC74" s="46">
        <v>162.84637718664044</v>
      </c>
      <c r="AD74" s="46">
        <v>14953206</v>
      </c>
      <c r="AE74" s="46">
        <v>0</v>
      </c>
      <c r="AF74" s="15" t="s">
        <v>258</v>
      </c>
      <c r="AG74" t="b">
        <f t="shared" si="0"/>
        <v>1</v>
      </c>
    </row>
    <row r="75" spans="1:33" ht="12.75">
      <c r="A75" t="s">
        <v>373</v>
      </c>
      <c r="B75" s="15" t="s">
        <v>374</v>
      </c>
      <c r="C75" s="36">
        <v>53681.381</v>
      </c>
      <c r="D75" s="41">
        <v>7764</v>
      </c>
      <c r="E75" s="45">
        <v>61445.381</v>
      </c>
      <c r="F75" s="49">
        <v>59250</v>
      </c>
      <c r="G75" s="49">
        <v>9488</v>
      </c>
      <c r="H75" s="49">
        <v>1207</v>
      </c>
      <c r="I75" s="49">
        <v>0</v>
      </c>
      <c r="J75" s="49">
        <v>4434</v>
      </c>
      <c r="K75" s="50">
        <v>484</v>
      </c>
      <c r="L75" s="50">
        <v>46416</v>
      </c>
      <c r="M75" s="50">
        <v>7764</v>
      </c>
      <c r="N75" s="50">
        <v>857</v>
      </c>
      <c r="O75" s="50">
        <v>82096.8</v>
      </c>
      <c r="P75" s="50">
        <v>12859.65</v>
      </c>
      <c r="Q75" s="50">
        <v>-40593.45</v>
      </c>
      <c r="R75" s="50">
        <v>-1291.32</v>
      </c>
      <c r="S75" s="50">
        <v>53071.68</v>
      </c>
      <c r="T75" s="50">
        <v>61445.381</v>
      </c>
      <c r="U75" s="50">
        <v>52228.57385</v>
      </c>
      <c r="V75" s="50">
        <v>843.1061499999996</v>
      </c>
      <c r="W75" s="50">
        <v>590.1743049999997</v>
      </c>
      <c r="X75" s="51">
        <v>1.01</v>
      </c>
      <c r="Y75" s="52">
        <v>14910</v>
      </c>
      <c r="Z75" s="46">
        <v>62059.83481</v>
      </c>
      <c r="AA75" s="46">
        <v>62485.51191020935</v>
      </c>
      <c r="AB75" s="46">
        <v>4190.8458692293325</v>
      </c>
      <c r="AC75" s="46">
        <v>540.2009353971521</v>
      </c>
      <c r="AD75" s="46">
        <v>8054396</v>
      </c>
      <c r="AE75" s="46">
        <v>0</v>
      </c>
      <c r="AF75" s="15" t="s">
        <v>374</v>
      </c>
      <c r="AG75" t="b">
        <f t="shared" si="0"/>
        <v>1</v>
      </c>
    </row>
    <row r="76" spans="1:33" ht="12.75">
      <c r="A76" t="s">
        <v>19</v>
      </c>
      <c r="B76" s="15" t="s">
        <v>20</v>
      </c>
      <c r="C76" s="36">
        <v>198401.314</v>
      </c>
      <c r="D76" s="41">
        <v>35780</v>
      </c>
      <c r="E76" s="45">
        <v>234181.314</v>
      </c>
      <c r="F76" s="49">
        <v>186616</v>
      </c>
      <c r="G76" s="49">
        <v>57235</v>
      </c>
      <c r="H76" s="49">
        <v>22212</v>
      </c>
      <c r="I76" s="49">
        <v>0</v>
      </c>
      <c r="J76" s="49">
        <v>8487</v>
      </c>
      <c r="K76" s="50">
        <v>3097</v>
      </c>
      <c r="L76" s="50">
        <v>125881</v>
      </c>
      <c r="M76" s="50">
        <v>35780</v>
      </c>
      <c r="N76" s="50">
        <v>0</v>
      </c>
      <c r="O76" s="50">
        <v>258575.1296</v>
      </c>
      <c r="P76" s="50">
        <v>74743.9</v>
      </c>
      <c r="Q76" s="50">
        <v>-109631.29999999999</v>
      </c>
      <c r="R76" s="50">
        <v>9013.230000000001</v>
      </c>
      <c r="S76" s="50">
        <v>232700.95960000003</v>
      </c>
      <c r="T76" s="50">
        <v>234181.314</v>
      </c>
      <c r="U76" s="50">
        <v>199054.1169</v>
      </c>
      <c r="V76" s="50">
        <v>33646.84270000004</v>
      </c>
      <c r="W76" s="50">
        <v>23552.789890000025</v>
      </c>
      <c r="X76" s="51">
        <v>1.101</v>
      </c>
      <c r="Y76" s="52">
        <v>76919</v>
      </c>
      <c r="Z76" s="46">
        <v>257833.626714</v>
      </c>
      <c r="AA76" s="46">
        <v>259602.14367657484</v>
      </c>
      <c r="AB76" s="46">
        <v>3375.00674315286</v>
      </c>
      <c r="AC76" s="46">
        <v>-275.63819067932036</v>
      </c>
      <c r="AD76" s="46">
        <v>0</v>
      </c>
      <c r="AE76" s="46">
        <v>21201814</v>
      </c>
      <c r="AF76" s="15" t="s">
        <v>20</v>
      </c>
      <c r="AG76" t="b">
        <f aca="true" t="shared" si="1" ref="AG76:AG139">EXACT(B76,AF76)</f>
        <v>1</v>
      </c>
    </row>
    <row r="77" spans="1:33" ht="12.75">
      <c r="A77" t="s">
        <v>575</v>
      </c>
      <c r="B77" s="15" t="s">
        <v>576</v>
      </c>
      <c r="C77" s="36">
        <v>47775.946</v>
      </c>
      <c r="D77" s="41">
        <v>10895</v>
      </c>
      <c r="E77" s="45">
        <v>58670.946</v>
      </c>
      <c r="F77" s="49">
        <v>44645</v>
      </c>
      <c r="G77" s="49">
        <v>4153</v>
      </c>
      <c r="H77" s="49">
        <v>652</v>
      </c>
      <c r="I77" s="49">
        <v>1711</v>
      </c>
      <c r="J77" s="49">
        <v>0</v>
      </c>
      <c r="K77" s="50">
        <v>169</v>
      </c>
      <c r="L77" s="50">
        <v>31794</v>
      </c>
      <c r="M77" s="50">
        <v>10895</v>
      </c>
      <c r="N77" s="50">
        <v>0</v>
      </c>
      <c r="O77" s="50">
        <v>61860.112</v>
      </c>
      <c r="P77" s="50">
        <v>5538.599999999999</v>
      </c>
      <c r="Q77" s="50">
        <v>-27168.55</v>
      </c>
      <c r="R77" s="50">
        <v>3855.77</v>
      </c>
      <c r="S77" s="50">
        <v>44085.932000000015</v>
      </c>
      <c r="T77" s="50">
        <v>58670.946</v>
      </c>
      <c r="U77" s="50">
        <v>49870.3041</v>
      </c>
      <c r="V77" s="50">
        <v>-5784.372099999986</v>
      </c>
      <c r="W77" s="50">
        <v>-4049.06046999999</v>
      </c>
      <c r="X77" s="51">
        <v>0.931</v>
      </c>
      <c r="Y77" s="52">
        <v>10053</v>
      </c>
      <c r="Z77" s="46">
        <v>54622.65072600001</v>
      </c>
      <c r="AA77" s="46">
        <v>54997.31513878774</v>
      </c>
      <c r="AB77" s="46">
        <v>5470.736609846587</v>
      </c>
      <c r="AC77" s="46">
        <v>1820.0916760144069</v>
      </c>
      <c r="AD77" s="46">
        <v>18297382</v>
      </c>
      <c r="AE77" s="46">
        <v>0</v>
      </c>
      <c r="AF77" s="15" t="s">
        <v>576</v>
      </c>
      <c r="AG77" t="b">
        <f t="shared" si="1"/>
        <v>1</v>
      </c>
    </row>
    <row r="78" spans="1:33" ht="12.75">
      <c r="A78" t="s">
        <v>661</v>
      </c>
      <c r="B78" s="15" t="s">
        <v>425</v>
      </c>
      <c r="C78" s="36">
        <v>39616.245</v>
      </c>
      <c r="D78" s="41">
        <v>8623</v>
      </c>
      <c r="E78" s="45">
        <v>48239.245</v>
      </c>
      <c r="F78" s="49">
        <v>35374</v>
      </c>
      <c r="G78" s="49">
        <v>8739</v>
      </c>
      <c r="H78" s="49">
        <v>64</v>
      </c>
      <c r="I78" s="49">
        <v>0</v>
      </c>
      <c r="J78" s="49">
        <v>3737</v>
      </c>
      <c r="K78" s="50">
        <v>58</v>
      </c>
      <c r="L78" s="50">
        <v>25113</v>
      </c>
      <c r="M78" s="50">
        <v>8623</v>
      </c>
      <c r="N78" s="50">
        <v>42</v>
      </c>
      <c r="O78" s="50">
        <v>49014.2144</v>
      </c>
      <c r="P78" s="50">
        <v>10659</v>
      </c>
      <c r="Q78" s="50">
        <v>-21431.05</v>
      </c>
      <c r="R78" s="50">
        <v>3060.34</v>
      </c>
      <c r="S78" s="50">
        <v>41302.50439999999</v>
      </c>
      <c r="T78" s="50">
        <v>48239.245</v>
      </c>
      <c r="U78" s="50">
        <v>41003.358250000005</v>
      </c>
      <c r="V78" s="50">
        <v>299.14614999998594</v>
      </c>
      <c r="W78" s="50">
        <v>209.40230499999015</v>
      </c>
      <c r="X78" s="51">
        <v>1.004</v>
      </c>
      <c r="Y78" s="52">
        <v>13396</v>
      </c>
      <c r="Z78" s="46">
        <v>48432.201980000005</v>
      </c>
      <c r="AA78" s="46">
        <v>48764.40523769025</v>
      </c>
      <c r="AB78" s="46">
        <v>3640.2213524701588</v>
      </c>
      <c r="AC78" s="46">
        <v>-10.42358136202165</v>
      </c>
      <c r="AD78" s="46">
        <v>0</v>
      </c>
      <c r="AE78" s="46">
        <v>139634</v>
      </c>
      <c r="AF78" s="15" t="s">
        <v>425</v>
      </c>
      <c r="AG78" t="b">
        <f t="shared" si="1"/>
        <v>1</v>
      </c>
    </row>
    <row r="79" spans="1:33" ht="12.75">
      <c r="A79" t="s">
        <v>465</v>
      </c>
      <c r="B79" s="15" t="s">
        <v>466</v>
      </c>
      <c r="C79" s="36">
        <v>79363.228</v>
      </c>
      <c r="D79" s="41">
        <v>13364</v>
      </c>
      <c r="E79" s="45">
        <v>92727.228</v>
      </c>
      <c r="F79" s="49">
        <v>71702</v>
      </c>
      <c r="G79" s="49">
        <v>7232</v>
      </c>
      <c r="H79" s="49">
        <v>1295</v>
      </c>
      <c r="I79" s="49">
        <v>0</v>
      </c>
      <c r="J79" s="49">
        <v>4363</v>
      </c>
      <c r="K79" s="50">
        <v>2089</v>
      </c>
      <c r="L79" s="50">
        <v>23084</v>
      </c>
      <c r="M79" s="50">
        <v>13364</v>
      </c>
      <c r="N79" s="50">
        <v>90</v>
      </c>
      <c r="O79" s="50">
        <v>99350.29119999999</v>
      </c>
      <c r="P79" s="50">
        <v>10956.5</v>
      </c>
      <c r="Q79" s="50">
        <v>-21473.55</v>
      </c>
      <c r="R79" s="50">
        <v>7435.12</v>
      </c>
      <c r="S79" s="50">
        <v>96268.3612</v>
      </c>
      <c r="T79" s="50">
        <v>92727.228</v>
      </c>
      <c r="U79" s="50">
        <v>78818.1438</v>
      </c>
      <c r="V79" s="50">
        <v>17450.217399999994</v>
      </c>
      <c r="W79" s="50">
        <v>12215.152179999995</v>
      </c>
      <c r="X79" s="51">
        <v>1.132</v>
      </c>
      <c r="Y79" s="52">
        <v>15162</v>
      </c>
      <c r="Z79" s="46">
        <v>104967.222096</v>
      </c>
      <c r="AA79" s="46">
        <v>105687.20697600578</v>
      </c>
      <c r="AB79" s="46">
        <v>6970.5320522362335</v>
      </c>
      <c r="AC79" s="46">
        <v>3319.887118404053</v>
      </c>
      <c r="AD79" s="46">
        <v>50336128</v>
      </c>
      <c r="AE79" s="46">
        <v>0</v>
      </c>
      <c r="AF79" s="15" t="s">
        <v>466</v>
      </c>
      <c r="AG79" t="b">
        <f t="shared" si="1"/>
        <v>1</v>
      </c>
    </row>
    <row r="80" spans="1:33" ht="12.75">
      <c r="A80" t="s">
        <v>237</v>
      </c>
      <c r="B80" s="15" t="s">
        <v>238</v>
      </c>
      <c r="C80" s="36">
        <v>243645.772</v>
      </c>
      <c r="D80" s="41">
        <v>53070</v>
      </c>
      <c r="E80" s="45">
        <v>296715.772</v>
      </c>
      <c r="F80" s="49">
        <v>125620</v>
      </c>
      <c r="G80" s="49">
        <v>74950</v>
      </c>
      <c r="H80" s="49">
        <v>7245</v>
      </c>
      <c r="I80" s="49">
        <v>8986</v>
      </c>
      <c r="J80" s="49">
        <v>2020</v>
      </c>
      <c r="K80" s="50">
        <v>0</v>
      </c>
      <c r="L80" s="50">
        <v>59635</v>
      </c>
      <c r="M80" s="50">
        <v>53070</v>
      </c>
      <c r="N80" s="50">
        <v>5016</v>
      </c>
      <c r="O80" s="50">
        <v>174059.072</v>
      </c>
      <c r="P80" s="50">
        <v>79220.85</v>
      </c>
      <c r="Q80" s="50">
        <v>-54953.35</v>
      </c>
      <c r="R80" s="50">
        <v>34971.55</v>
      </c>
      <c r="S80" s="50">
        <v>233298.12199999997</v>
      </c>
      <c r="T80" s="50">
        <v>296715.772</v>
      </c>
      <c r="U80" s="50">
        <v>252208.4062</v>
      </c>
      <c r="V80" s="50">
        <v>-18910.284200000024</v>
      </c>
      <c r="W80" s="50">
        <v>-13237.198940000017</v>
      </c>
      <c r="X80" s="51">
        <v>0.955</v>
      </c>
      <c r="Y80" s="52">
        <v>129167</v>
      </c>
      <c r="Z80" s="46">
        <v>283363.56226</v>
      </c>
      <c r="AA80" s="46">
        <v>285307.1926266795</v>
      </c>
      <c r="AB80" s="46">
        <v>2208.8241782086716</v>
      </c>
      <c r="AC80" s="46">
        <v>-1441.8207556235088</v>
      </c>
      <c r="AD80" s="46">
        <v>0</v>
      </c>
      <c r="AE80" s="46">
        <v>186235662</v>
      </c>
      <c r="AF80" s="15" t="s">
        <v>238</v>
      </c>
      <c r="AG80" t="b">
        <f t="shared" si="1"/>
        <v>1</v>
      </c>
    </row>
    <row r="81" spans="1:33" ht="12.75">
      <c r="A81" t="s">
        <v>317</v>
      </c>
      <c r="B81" s="15" t="s">
        <v>318</v>
      </c>
      <c r="C81" s="36">
        <v>22955.27</v>
      </c>
      <c r="D81" s="41">
        <v>3972</v>
      </c>
      <c r="E81" s="45">
        <v>26927.27</v>
      </c>
      <c r="F81" s="49">
        <v>12827</v>
      </c>
      <c r="G81" s="49">
        <v>5484</v>
      </c>
      <c r="H81" s="49">
        <v>914</v>
      </c>
      <c r="I81" s="49">
        <v>0</v>
      </c>
      <c r="J81" s="49">
        <v>919</v>
      </c>
      <c r="K81" s="50">
        <v>58</v>
      </c>
      <c r="L81" s="50">
        <v>8819</v>
      </c>
      <c r="M81" s="50">
        <v>3972</v>
      </c>
      <c r="N81" s="50">
        <v>183</v>
      </c>
      <c r="O81" s="50">
        <v>17773.0912</v>
      </c>
      <c r="P81" s="50">
        <v>6219.449999999999</v>
      </c>
      <c r="Q81" s="50">
        <v>-7701</v>
      </c>
      <c r="R81" s="50">
        <v>1876.9700000000003</v>
      </c>
      <c r="S81" s="50">
        <v>18168.5112</v>
      </c>
      <c r="T81" s="50">
        <v>26927.27</v>
      </c>
      <c r="U81" s="50">
        <v>22888.1795</v>
      </c>
      <c r="V81" s="50">
        <v>-4719.6682999999975</v>
      </c>
      <c r="W81" s="50">
        <v>-3303.767809999998</v>
      </c>
      <c r="X81" s="51">
        <v>0.877</v>
      </c>
      <c r="Y81" s="52">
        <v>9319</v>
      </c>
      <c r="Z81" s="46">
        <v>23615.215790000002</v>
      </c>
      <c r="AA81" s="46">
        <v>23777.195863087236</v>
      </c>
      <c r="AB81" s="46">
        <v>2551.475036279347</v>
      </c>
      <c r="AC81" s="46">
        <v>-1099.1698975528334</v>
      </c>
      <c r="AD81" s="46">
        <v>0</v>
      </c>
      <c r="AE81" s="46">
        <v>10243164</v>
      </c>
      <c r="AF81" s="15" t="s">
        <v>318</v>
      </c>
      <c r="AG81" t="b">
        <f t="shared" si="1"/>
        <v>1</v>
      </c>
    </row>
    <row r="82" spans="1:33" ht="12.75">
      <c r="A82" t="s">
        <v>359</v>
      </c>
      <c r="B82" s="15" t="s">
        <v>360</v>
      </c>
      <c r="C82" s="36">
        <v>23738.101</v>
      </c>
      <c r="D82" s="41">
        <v>6453</v>
      </c>
      <c r="E82" s="45">
        <v>30191.101</v>
      </c>
      <c r="F82" s="49">
        <v>33054</v>
      </c>
      <c r="G82" s="49">
        <v>633</v>
      </c>
      <c r="H82" s="49">
        <v>632</v>
      </c>
      <c r="I82" s="49">
        <v>0</v>
      </c>
      <c r="J82" s="49">
        <v>2720</v>
      </c>
      <c r="K82" s="50">
        <v>128</v>
      </c>
      <c r="L82" s="50">
        <v>25821</v>
      </c>
      <c r="M82" s="50">
        <v>6453</v>
      </c>
      <c r="N82" s="50">
        <v>6</v>
      </c>
      <c r="O82" s="50">
        <v>45799.6224</v>
      </c>
      <c r="P82" s="50">
        <v>3387.25</v>
      </c>
      <c r="Q82" s="50">
        <v>-22061.749999999996</v>
      </c>
      <c r="R82" s="50">
        <v>1095.48</v>
      </c>
      <c r="S82" s="50">
        <v>28220.602400000003</v>
      </c>
      <c r="T82" s="50">
        <v>30191.101</v>
      </c>
      <c r="U82" s="50">
        <v>25662.435849999998</v>
      </c>
      <c r="V82" s="50">
        <v>2558.1665500000054</v>
      </c>
      <c r="W82" s="50">
        <v>1790.7165850000038</v>
      </c>
      <c r="X82" s="51">
        <v>1.059</v>
      </c>
      <c r="Y82" s="52">
        <v>8841</v>
      </c>
      <c r="Z82" s="46">
        <v>31972.375958999997</v>
      </c>
      <c r="AA82" s="46">
        <v>32191.67896434473</v>
      </c>
      <c r="AB82" s="46">
        <v>3641.1807447511287</v>
      </c>
      <c r="AC82" s="46">
        <v>-9.4641890810517</v>
      </c>
      <c r="AD82" s="46">
        <v>0</v>
      </c>
      <c r="AE82" s="46">
        <v>83673</v>
      </c>
      <c r="AF82" s="15" t="s">
        <v>360</v>
      </c>
      <c r="AG82" t="b">
        <f t="shared" si="1"/>
        <v>1</v>
      </c>
    </row>
    <row r="83" spans="1:33" ht="12.75">
      <c r="A83" t="s">
        <v>473</v>
      </c>
      <c r="B83" s="15" t="s">
        <v>474</v>
      </c>
      <c r="C83" s="36">
        <v>30393.674</v>
      </c>
      <c r="D83" s="41">
        <v>9649</v>
      </c>
      <c r="E83" s="45">
        <v>40042.674</v>
      </c>
      <c r="F83" s="49">
        <v>43152</v>
      </c>
      <c r="G83" s="49">
        <v>3168</v>
      </c>
      <c r="H83" s="49">
        <v>281</v>
      </c>
      <c r="I83" s="49">
        <v>3319</v>
      </c>
      <c r="J83" s="49">
        <v>0</v>
      </c>
      <c r="K83" s="50">
        <v>690</v>
      </c>
      <c r="L83" s="50">
        <v>48353</v>
      </c>
      <c r="M83" s="50">
        <v>9649</v>
      </c>
      <c r="N83" s="50">
        <v>0</v>
      </c>
      <c r="O83" s="50">
        <v>59791.411199999995</v>
      </c>
      <c r="P83" s="50">
        <v>5752.799999999999</v>
      </c>
      <c r="Q83" s="50">
        <v>-41686.549999999996</v>
      </c>
      <c r="R83" s="50">
        <v>-18.36</v>
      </c>
      <c r="S83" s="50">
        <v>23839.301199999994</v>
      </c>
      <c r="T83" s="50">
        <v>40042.674</v>
      </c>
      <c r="U83" s="50">
        <v>34036.272899999996</v>
      </c>
      <c r="V83" s="50">
        <v>-10196.971700000002</v>
      </c>
      <c r="W83" s="50">
        <v>-7137.880190000001</v>
      </c>
      <c r="X83" s="51">
        <v>0.822</v>
      </c>
      <c r="Y83" s="52">
        <v>9754</v>
      </c>
      <c r="Z83" s="46">
        <v>32915.078027999996</v>
      </c>
      <c r="AA83" s="46">
        <v>33140.847158888275</v>
      </c>
      <c r="AB83" s="46">
        <v>3397.6673322624847</v>
      </c>
      <c r="AC83" s="46">
        <v>-252.9776015696957</v>
      </c>
      <c r="AD83" s="46">
        <v>0</v>
      </c>
      <c r="AE83" s="46">
        <v>2467544</v>
      </c>
      <c r="AF83" s="15" t="s">
        <v>474</v>
      </c>
      <c r="AG83" t="b">
        <f t="shared" si="1"/>
        <v>1</v>
      </c>
    </row>
    <row r="84" spans="1:33" ht="12.75">
      <c r="A84" t="s">
        <v>13</v>
      </c>
      <c r="B84" s="15" t="s">
        <v>14</v>
      </c>
      <c r="C84" s="36">
        <v>223276.673</v>
      </c>
      <c r="D84" s="41">
        <v>35282</v>
      </c>
      <c r="E84" s="45">
        <v>258558.673</v>
      </c>
      <c r="F84" s="49">
        <v>160011</v>
      </c>
      <c r="G84" s="49">
        <v>58673</v>
      </c>
      <c r="H84" s="49">
        <v>4449</v>
      </c>
      <c r="I84" s="49">
        <v>0</v>
      </c>
      <c r="J84" s="49">
        <v>12156</v>
      </c>
      <c r="K84" s="50">
        <v>349</v>
      </c>
      <c r="L84" s="50">
        <v>67374</v>
      </c>
      <c r="M84" s="50">
        <v>35282</v>
      </c>
      <c r="N84" s="50">
        <v>5581</v>
      </c>
      <c r="O84" s="50">
        <v>221711.24159999998</v>
      </c>
      <c r="P84" s="50">
        <v>63986.299999999996</v>
      </c>
      <c r="Q84" s="50">
        <v>-62308.4</v>
      </c>
      <c r="R84" s="50">
        <v>18536.12</v>
      </c>
      <c r="S84" s="50">
        <v>241925.2616</v>
      </c>
      <c r="T84" s="50">
        <v>258558.673</v>
      </c>
      <c r="U84" s="50">
        <v>219774.87205</v>
      </c>
      <c r="V84" s="50">
        <v>22150.389549999993</v>
      </c>
      <c r="W84" s="50">
        <v>15505.272684999994</v>
      </c>
      <c r="X84" s="51">
        <v>1.06</v>
      </c>
      <c r="Y84" s="52">
        <v>97086</v>
      </c>
      <c r="Z84" s="46">
        <v>274072.19338</v>
      </c>
      <c r="AA84" s="46">
        <v>275952.09294601076</v>
      </c>
      <c r="AB84" s="46">
        <v>2842.346918670156</v>
      </c>
      <c r="AC84" s="46">
        <v>-808.2980151620245</v>
      </c>
      <c r="AD84" s="46">
        <v>0</v>
      </c>
      <c r="AE84" s="46">
        <v>78474421</v>
      </c>
      <c r="AF84" s="15" t="s">
        <v>14</v>
      </c>
      <c r="AG84" t="b">
        <f t="shared" si="1"/>
        <v>1</v>
      </c>
    </row>
    <row r="85" spans="1:33" ht="12.75">
      <c r="A85" t="s">
        <v>489</v>
      </c>
      <c r="B85" s="15" t="s">
        <v>490</v>
      </c>
      <c r="C85" s="36">
        <v>149026.966</v>
      </c>
      <c r="D85" s="41">
        <v>22443</v>
      </c>
      <c r="E85" s="45">
        <v>171469.966</v>
      </c>
      <c r="F85" s="49">
        <v>101539</v>
      </c>
      <c r="G85" s="49">
        <v>47169</v>
      </c>
      <c r="H85" s="49">
        <v>2825</v>
      </c>
      <c r="I85" s="49">
        <v>5330</v>
      </c>
      <c r="J85" s="49">
        <v>0</v>
      </c>
      <c r="K85" s="50">
        <v>307</v>
      </c>
      <c r="L85" s="50">
        <v>56474</v>
      </c>
      <c r="M85" s="50">
        <v>22443</v>
      </c>
      <c r="N85" s="50">
        <v>4468</v>
      </c>
      <c r="O85" s="50">
        <v>140692.43839999998</v>
      </c>
      <c r="P85" s="50">
        <v>47025.4</v>
      </c>
      <c r="Q85" s="50">
        <v>-52061.65</v>
      </c>
      <c r="R85" s="50">
        <v>9475.97</v>
      </c>
      <c r="S85" s="50">
        <v>145132.1584</v>
      </c>
      <c r="T85" s="50">
        <v>171469.966</v>
      </c>
      <c r="U85" s="50">
        <v>145749.4711</v>
      </c>
      <c r="V85" s="50">
        <v>-617.3127000000095</v>
      </c>
      <c r="W85" s="50">
        <v>-432.1188900000066</v>
      </c>
      <c r="X85" s="51">
        <v>0.997</v>
      </c>
      <c r="Y85" s="52">
        <v>36870</v>
      </c>
      <c r="Z85" s="46">
        <v>170955.55610199997</v>
      </c>
      <c r="AA85" s="46">
        <v>172128.1642084987</v>
      </c>
      <c r="AB85" s="46">
        <v>4668.5154382559995</v>
      </c>
      <c r="AC85" s="46">
        <v>1017.870504423819</v>
      </c>
      <c r="AD85" s="46">
        <v>37528885</v>
      </c>
      <c r="AE85" s="46">
        <v>0</v>
      </c>
      <c r="AF85" s="15" t="s">
        <v>490</v>
      </c>
      <c r="AG85" t="b">
        <f t="shared" si="1"/>
        <v>1</v>
      </c>
    </row>
    <row r="86" spans="1:33" ht="12.75">
      <c r="A86" t="s">
        <v>159</v>
      </c>
      <c r="B86" s="15" t="s">
        <v>160</v>
      </c>
      <c r="C86" s="36">
        <v>90093.703</v>
      </c>
      <c r="D86" s="41">
        <v>7335</v>
      </c>
      <c r="E86" s="45">
        <v>97428.703</v>
      </c>
      <c r="F86" s="49">
        <v>45612</v>
      </c>
      <c r="G86" s="49">
        <v>6249</v>
      </c>
      <c r="H86" s="49">
        <v>12601</v>
      </c>
      <c r="I86" s="49">
        <v>0</v>
      </c>
      <c r="J86" s="49">
        <v>3966</v>
      </c>
      <c r="K86" s="50">
        <v>12844</v>
      </c>
      <c r="L86" s="50">
        <v>7626</v>
      </c>
      <c r="M86" s="50">
        <v>7335</v>
      </c>
      <c r="N86" s="50">
        <v>794</v>
      </c>
      <c r="O86" s="50">
        <v>63199.987199999996</v>
      </c>
      <c r="P86" s="50">
        <v>19393.6</v>
      </c>
      <c r="Q86" s="50">
        <v>-18074.399999999998</v>
      </c>
      <c r="R86" s="50">
        <v>4938.33</v>
      </c>
      <c r="S86" s="50">
        <v>69457.5172</v>
      </c>
      <c r="T86" s="50">
        <v>97428.703</v>
      </c>
      <c r="U86" s="50">
        <v>82814.39755</v>
      </c>
      <c r="V86" s="50">
        <v>-13356.880349999992</v>
      </c>
      <c r="W86" s="50">
        <v>-9349.816244999995</v>
      </c>
      <c r="X86" s="51">
        <v>0.904</v>
      </c>
      <c r="Y86" s="52">
        <v>13720</v>
      </c>
      <c r="Z86" s="46">
        <v>88075.54751199999</v>
      </c>
      <c r="AA86" s="46">
        <v>88679.67002987396</v>
      </c>
      <c r="AB86" s="46">
        <v>6463.532801011223</v>
      </c>
      <c r="AC86" s="46">
        <v>2812.887867179042</v>
      </c>
      <c r="AD86" s="46">
        <v>38592822</v>
      </c>
      <c r="AE86" s="46">
        <v>0</v>
      </c>
      <c r="AF86" s="15" t="s">
        <v>160</v>
      </c>
      <c r="AG86" t="b">
        <f t="shared" si="1"/>
        <v>1</v>
      </c>
    </row>
    <row r="87" spans="1:33" ht="12.75">
      <c r="A87" t="s">
        <v>255</v>
      </c>
      <c r="B87" s="15" t="s">
        <v>256</v>
      </c>
      <c r="C87" s="36">
        <v>17486.859</v>
      </c>
      <c r="D87" s="41">
        <v>3738</v>
      </c>
      <c r="E87" s="45">
        <v>21224.859</v>
      </c>
      <c r="F87" s="49">
        <v>16884</v>
      </c>
      <c r="G87" s="49">
        <v>2015</v>
      </c>
      <c r="H87" s="49">
        <v>415</v>
      </c>
      <c r="I87" s="49">
        <v>0</v>
      </c>
      <c r="J87" s="49">
        <v>409</v>
      </c>
      <c r="K87" s="50">
        <v>0</v>
      </c>
      <c r="L87" s="50">
        <v>11389</v>
      </c>
      <c r="M87" s="50">
        <v>3738</v>
      </c>
      <c r="N87" s="50">
        <v>47</v>
      </c>
      <c r="O87" s="50">
        <v>23394.4704</v>
      </c>
      <c r="P87" s="50">
        <v>2413.15</v>
      </c>
      <c r="Q87" s="50">
        <v>-9720.6</v>
      </c>
      <c r="R87" s="50">
        <v>1241.17</v>
      </c>
      <c r="S87" s="50">
        <v>17328.1904</v>
      </c>
      <c r="T87" s="50">
        <v>21224.859</v>
      </c>
      <c r="U87" s="50">
        <v>18041.13015</v>
      </c>
      <c r="V87" s="50">
        <v>-712.9397500000014</v>
      </c>
      <c r="W87" s="50">
        <v>-499.05782500000095</v>
      </c>
      <c r="X87" s="51">
        <v>0.976</v>
      </c>
      <c r="Y87" s="52">
        <v>10201</v>
      </c>
      <c r="Z87" s="46">
        <v>20715.462384</v>
      </c>
      <c r="AA87" s="46">
        <v>20857.55264228242</v>
      </c>
      <c r="AB87" s="46">
        <v>2044.657645552634</v>
      </c>
      <c r="AC87" s="46">
        <v>-1605.9872882795464</v>
      </c>
      <c r="AD87" s="46">
        <v>0</v>
      </c>
      <c r="AE87" s="46">
        <v>16382676</v>
      </c>
      <c r="AF87" s="15" t="s">
        <v>256</v>
      </c>
      <c r="AG87" t="b">
        <f t="shared" si="1"/>
        <v>1</v>
      </c>
    </row>
    <row r="88" spans="1:33" ht="12.75">
      <c r="A88" t="s">
        <v>53</v>
      </c>
      <c r="B88" s="15" t="s">
        <v>54</v>
      </c>
      <c r="C88" s="36">
        <v>29540.381999999998</v>
      </c>
      <c r="D88" s="41">
        <v>6742</v>
      </c>
      <c r="E88" s="45">
        <v>36282.382</v>
      </c>
      <c r="F88" s="49">
        <v>24997</v>
      </c>
      <c r="G88" s="49">
        <v>12177</v>
      </c>
      <c r="H88" s="49">
        <v>512</v>
      </c>
      <c r="I88" s="49">
        <v>0</v>
      </c>
      <c r="J88" s="49">
        <v>1395</v>
      </c>
      <c r="K88" s="50">
        <v>110</v>
      </c>
      <c r="L88" s="50">
        <v>17371</v>
      </c>
      <c r="M88" s="50">
        <v>6742</v>
      </c>
      <c r="N88" s="50">
        <v>0</v>
      </c>
      <c r="O88" s="50">
        <v>34635.843199999996</v>
      </c>
      <c r="P88" s="50">
        <v>11971.4</v>
      </c>
      <c r="Q88" s="50">
        <v>-14858.85</v>
      </c>
      <c r="R88" s="50">
        <v>2777.63</v>
      </c>
      <c r="S88" s="50">
        <v>34526.02319999999</v>
      </c>
      <c r="T88" s="50">
        <v>36282.382</v>
      </c>
      <c r="U88" s="50">
        <v>30840.024699999998</v>
      </c>
      <c r="V88" s="50">
        <v>3685.9984999999906</v>
      </c>
      <c r="W88" s="50">
        <v>2580.198949999993</v>
      </c>
      <c r="X88" s="51">
        <v>1.071</v>
      </c>
      <c r="Y88" s="52">
        <v>19625</v>
      </c>
      <c r="Z88" s="46">
        <v>38858.431121999995</v>
      </c>
      <c r="AA88" s="46">
        <v>39124.96654429591</v>
      </c>
      <c r="AB88" s="46">
        <v>1993.6288684991546</v>
      </c>
      <c r="AC88" s="46">
        <v>-1657.0160653330258</v>
      </c>
      <c r="AD88" s="46">
        <v>0</v>
      </c>
      <c r="AE88" s="46">
        <v>32518940</v>
      </c>
      <c r="AF88" s="15" t="s">
        <v>54</v>
      </c>
      <c r="AG88" t="b">
        <f t="shared" si="1"/>
        <v>1</v>
      </c>
    </row>
    <row r="89" spans="1:33" ht="12.75">
      <c r="A89" t="s">
        <v>405</v>
      </c>
      <c r="B89" s="15" t="s">
        <v>406</v>
      </c>
      <c r="C89" s="36">
        <v>28945.394</v>
      </c>
      <c r="D89" s="41">
        <v>3820</v>
      </c>
      <c r="E89" s="45">
        <v>32765.394</v>
      </c>
      <c r="F89" s="49">
        <v>25340</v>
      </c>
      <c r="G89" s="49">
        <v>280</v>
      </c>
      <c r="H89" s="49">
        <v>245</v>
      </c>
      <c r="I89" s="49">
        <v>0</v>
      </c>
      <c r="J89" s="49">
        <v>2031</v>
      </c>
      <c r="K89" s="50">
        <v>49</v>
      </c>
      <c r="L89" s="50">
        <v>17583</v>
      </c>
      <c r="M89" s="50">
        <v>3820</v>
      </c>
      <c r="N89" s="50">
        <v>0</v>
      </c>
      <c r="O89" s="50">
        <v>35111.104</v>
      </c>
      <c r="P89" s="50">
        <v>2172.6</v>
      </c>
      <c r="Q89" s="50">
        <v>-14987.199999999999</v>
      </c>
      <c r="R89" s="50">
        <v>257.89000000000004</v>
      </c>
      <c r="S89" s="50">
        <v>22554.393999999997</v>
      </c>
      <c r="T89" s="50">
        <v>32765.394</v>
      </c>
      <c r="U89" s="50">
        <v>27850.584899999998</v>
      </c>
      <c r="V89" s="50">
        <v>-5296.190900000001</v>
      </c>
      <c r="W89" s="50">
        <v>-3707.3336300000005</v>
      </c>
      <c r="X89" s="51">
        <v>0.887</v>
      </c>
      <c r="Y89" s="52">
        <v>7221</v>
      </c>
      <c r="Z89" s="46">
        <v>29062.904478</v>
      </c>
      <c r="AA89" s="46">
        <v>29262.251010902197</v>
      </c>
      <c r="AB89" s="46">
        <v>4052.3820815541058</v>
      </c>
      <c r="AC89" s="46">
        <v>401.73714772192534</v>
      </c>
      <c r="AD89" s="46">
        <v>2900944</v>
      </c>
      <c r="AE89" s="46">
        <v>0</v>
      </c>
      <c r="AF89" s="15" t="s">
        <v>406</v>
      </c>
      <c r="AG89" t="b">
        <f t="shared" si="1"/>
        <v>1</v>
      </c>
    </row>
    <row r="90" spans="1:33" ht="12.75">
      <c r="A90" t="s">
        <v>517</v>
      </c>
      <c r="B90" s="15" t="s">
        <v>518</v>
      </c>
      <c r="C90" s="36">
        <v>54774.042</v>
      </c>
      <c r="D90" s="41">
        <v>2905</v>
      </c>
      <c r="E90" s="45">
        <v>57679.042</v>
      </c>
      <c r="F90" s="49">
        <v>27009</v>
      </c>
      <c r="G90" s="49">
        <v>7709</v>
      </c>
      <c r="H90" s="49">
        <v>2446</v>
      </c>
      <c r="I90" s="49">
        <v>0</v>
      </c>
      <c r="J90" s="49">
        <v>1651</v>
      </c>
      <c r="K90" s="50">
        <v>3552</v>
      </c>
      <c r="L90" s="50">
        <v>6843</v>
      </c>
      <c r="M90" s="50">
        <v>2905</v>
      </c>
      <c r="N90" s="50">
        <v>0</v>
      </c>
      <c r="O90" s="50">
        <v>37423.670399999995</v>
      </c>
      <c r="P90" s="50">
        <v>10035.1</v>
      </c>
      <c r="Q90" s="50">
        <v>-8835.75</v>
      </c>
      <c r="R90" s="50">
        <v>1305.94</v>
      </c>
      <c r="S90" s="50">
        <v>39928.960399999996</v>
      </c>
      <c r="T90" s="50">
        <v>57679.042</v>
      </c>
      <c r="U90" s="50">
        <v>49027.1857</v>
      </c>
      <c r="V90" s="50">
        <v>-9098.225300000006</v>
      </c>
      <c r="W90" s="50">
        <v>-6368.7577100000035</v>
      </c>
      <c r="X90" s="51">
        <v>0.89</v>
      </c>
      <c r="Y90" s="52">
        <v>10420</v>
      </c>
      <c r="Z90" s="46">
        <v>51334.34738</v>
      </c>
      <c r="AA90" s="46">
        <v>51686.45685951697</v>
      </c>
      <c r="AB90" s="46">
        <v>4960.312558494911</v>
      </c>
      <c r="AC90" s="46">
        <v>1309.6676246627308</v>
      </c>
      <c r="AD90" s="46">
        <v>13646737</v>
      </c>
      <c r="AE90" s="46">
        <v>0</v>
      </c>
      <c r="AF90" s="15" t="s">
        <v>518</v>
      </c>
      <c r="AG90" t="b">
        <f t="shared" si="1"/>
        <v>1</v>
      </c>
    </row>
    <row r="91" spans="1:33" ht="12.75">
      <c r="A91" t="s">
        <v>495</v>
      </c>
      <c r="B91" s="15" t="s">
        <v>496</v>
      </c>
      <c r="C91" s="36">
        <v>121070.87</v>
      </c>
      <c r="D91" s="41">
        <v>8824</v>
      </c>
      <c r="E91" s="45">
        <v>129894.87</v>
      </c>
      <c r="F91" s="49">
        <v>61631</v>
      </c>
      <c r="G91" s="49">
        <v>1286</v>
      </c>
      <c r="H91" s="49">
        <v>5044</v>
      </c>
      <c r="I91" s="49">
        <v>2715</v>
      </c>
      <c r="J91" s="49">
        <v>0</v>
      </c>
      <c r="K91" s="50">
        <v>3995</v>
      </c>
      <c r="L91" s="50">
        <v>257</v>
      </c>
      <c r="M91" s="50">
        <v>8824</v>
      </c>
      <c r="N91" s="50">
        <v>5014</v>
      </c>
      <c r="O91" s="50">
        <v>85395.9136</v>
      </c>
      <c r="P91" s="50">
        <v>7688.25</v>
      </c>
      <c r="Q91" s="50">
        <v>-7876.099999999999</v>
      </c>
      <c r="R91" s="50">
        <v>7456.709999999999</v>
      </c>
      <c r="S91" s="50">
        <v>92664.77360000001</v>
      </c>
      <c r="T91" s="50">
        <v>129894.87</v>
      </c>
      <c r="U91" s="50">
        <v>110410.63949999999</v>
      </c>
      <c r="V91" s="50">
        <v>-17745.865899999975</v>
      </c>
      <c r="W91" s="50">
        <v>-12422.106129999982</v>
      </c>
      <c r="X91" s="51">
        <v>0.904</v>
      </c>
      <c r="Y91" s="52">
        <v>24648</v>
      </c>
      <c r="Z91" s="46">
        <v>117424.96248</v>
      </c>
      <c r="AA91" s="46">
        <v>118230.39674636103</v>
      </c>
      <c r="AB91" s="46">
        <v>4796.754168547592</v>
      </c>
      <c r="AC91" s="46">
        <v>1146.1092347154113</v>
      </c>
      <c r="AD91" s="46">
        <v>28249300</v>
      </c>
      <c r="AE91" s="46">
        <v>0</v>
      </c>
      <c r="AF91" s="15" t="s">
        <v>496</v>
      </c>
      <c r="AG91" t="b">
        <f t="shared" si="1"/>
        <v>1</v>
      </c>
    </row>
    <row r="92" spans="1:33" ht="12.75">
      <c r="A92" t="s">
        <v>267</v>
      </c>
      <c r="B92" s="15" t="s">
        <v>268</v>
      </c>
      <c r="C92" s="36">
        <v>103925.39</v>
      </c>
      <c r="D92" s="41">
        <v>12164</v>
      </c>
      <c r="E92" s="45">
        <v>116089.39</v>
      </c>
      <c r="F92" s="49">
        <v>82556</v>
      </c>
      <c r="G92" s="49">
        <v>24160</v>
      </c>
      <c r="H92" s="49">
        <v>5740</v>
      </c>
      <c r="I92" s="49">
        <v>0</v>
      </c>
      <c r="J92" s="49">
        <v>3215</v>
      </c>
      <c r="K92" s="50">
        <v>175</v>
      </c>
      <c r="L92" s="50">
        <v>27351</v>
      </c>
      <c r="M92" s="50">
        <v>12164</v>
      </c>
      <c r="N92" s="50">
        <v>1063</v>
      </c>
      <c r="O92" s="50">
        <v>114389.5936</v>
      </c>
      <c r="P92" s="50">
        <v>28147.75</v>
      </c>
      <c r="Q92" s="50">
        <v>-24300.649999999998</v>
      </c>
      <c r="R92" s="50">
        <v>5689.73</v>
      </c>
      <c r="S92" s="50">
        <v>123926.42359999998</v>
      </c>
      <c r="T92" s="50">
        <v>116089.39</v>
      </c>
      <c r="U92" s="50">
        <v>98675.9815</v>
      </c>
      <c r="V92" s="50">
        <v>25250.442099999986</v>
      </c>
      <c r="W92" s="50">
        <v>17675.30946999999</v>
      </c>
      <c r="X92" s="51">
        <v>1.152</v>
      </c>
      <c r="Y92" s="52">
        <v>34437</v>
      </c>
      <c r="Z92" s="46">
        <v>133734.97728</v>
      </c>
      <c r="AA92" s="46">
        <v>134652.28422255637</v>
      </c>
      <c r="AB92" s="46">
        <v>3910.1049517250735</v>
      </c>
      <c r="AC92" s="46">
        <v>259.4600178928931</v>
      </c>
      <c r="AD92" s="46">
        <v>8935025</v>
      </c>
      <c r="AE92" s="46">
        <v>0</v>
      </c>
      <c r="AF92" s="15" t="s">
        <v>268</v>
      </c>
      <c r="AG92" t="b">
        <f t="shared" si="1"/>
        <v>1</v>
      </c>
    </row>
    <row r="93" spans="1:33" ht="12.75">
      <c r="A93" t="s">
        <v>253</v>
      </c>
      <c r="B93" s="15" t="s">
        <v>254</v>
      </c>
      <c r="C93" s="36">
        <v>225863.846</v>
      </c>
      <c r="D93" s="41">
        <v>20456</v>
      </c>
      <c r="E93" s="45">
        <v>246319.846</v>
      </c>
      <c r="F93" s="49">
        <v>106195</v>
      </c>
      <c r="G93" s="49">
        <v>17456</v>
      </c>
      <c r="H93" s="49">
        <v>1439</v>
      </c>
      <c r="I93" s="49">
        <v>0</v>
      </c>
      <c r="J93" s="49">
        <v>3702</v>
      </c>
      <c r="K93" s="50">
        <v>1349</v>
      </c>
      <c r="L93" s="50">
        <v>28572</v>
      </c>
      <c r="M93" s="50">
        <v>20456</v>
      </c>
      <c r="N93" s="50">
        <v>0</v>
      </c>
      <c r="O93" s="50">
        <v>147143.792</v>
      </c>
      <c r="P93" s="50">
        <v>19207.45</v>
      </c>
      <c r="Q93" s="50">
        <v>-25432.850000000002</v>
      </c>
      <c r="R93" s="50">
        <v>12530.36</v>
      </c>
      <c r="S93" s="50">
        <v>153448.75199999998</v>
      </c>
      <c r="T93" s="50">
        <v>246319.846</v>
      </c>
      <c r="U93" s="50">
        <v>209371.86909999998</v>
      </c>
      <c r="V93" s="50">
        <v>-55923.1171</v>
      </c>
      <c r="W93" s="50">
        <v>-39146.18197</v>
      </c>
      <c r="X93" s="51">
        <v>0.841</v>
      </c>
      <c r="Y93" s="52">
        <v>50094</v>
      </c>
      <c r="Z93" s="46">
        <v>207154.990486</v>
      </c>
      <c r="AA93" s="46">
        <v>208575.89558370048</v>
      </c>
      <c r="AB93" s="46">
        <v>4163.690174146614</v>
      </c>
      <c r="AC93" s="46">
        <v>513.0452403144332</v>
      </c>
      <c r="AD93" s="46">
        <v>25700488</v>
      </c>
      <c r="AE93" s="46">
        <v>0</v>
      </c>
      <c r="AF93" s="15" t="s">
        <v>254</v>
      </c>
      <c r="AG93" t="b">
        <f t="shared" si="1"/>
        <v>1</v>
      </c>
    </row>
    <row r="94" spans="1:33" ht="12.75">
      <c r="A94" t="s">
        <v>239</v>
      </c>
      <c r="B94" s="15" t="s">
        <v>240</v>
      </c>
      <c r="C94" s="36">
        <v>67720.598</v>
      </c>
      <c r="D94" s="41">
        <v>11286</v>
      </c>
      <c r="E94" s="45">
        <v>79006.598</v>
      </c>
      <c r="F94" s="49">
        <v>53546</v>
      </c>
      <c r="G94" s="49">
        <v>6804</v>
      </c>
      <c r="H94" s="49">
        <v>4983</v>
      </c>
      <c r="I94" s="49">
        <v>0</v>
      </c>
      <c r="J94" s="49">
        <v>2636</v>
      </c>
      <c r="K94" s="50">
        <v>362</v>
      </c>
      <c r="L94" s="50">
        <v>35684</v>
      </c>
      <c r="M94" s="50">
        <v>11286</v>
      </c>
      <c r="N94" s="50">
        <v>0</v>
      </c>
      <c r="O94" s="50">
        <v>74193.3376</v>
      </c>
      <c r="P94" s="50">
        <v>12259.550000000001</v>
      </c>
      <c r="Q94" s="50">
        <v>-30639.1</v>
      </c>
      <c r="R94" s="50">
        <v>3526.8199999999997</v>
      </c>
      <c r="S94" s="50">
        <v>59340.60760000001</v>
      </c>
      <c r="T94" s="50">
        <v>79006.598</v>
      </c>
      <c r="U94" s="50">
        <v>67155.60829999999</v>
      </c>
      <c r="V94" s="50">
        <v>-7815.000699999982</v>
      </c>
      <c r="W94" s="50">
        <v>-5470.500489999988</v>
      </c>
      <c r="X94" s="51">
        <v>0.931</v>
      </c>
      <c r="Y94" s="52">
        <v>24618</v>
      </c>
      <c r="Z94" s="46">
        <v>73555.142738</v>
      </c>
      <c r="AA94" s="46">
        <v>74059.66776553281</v>
      </c>
      <c r="AB94" s="46">
        <v>3008.3543653234547</v>
      </c>
      <c r="AC94" s="46">
        <v>-642.2905685087258</v>
      </c>
      <c r="AD94" s="46">
        <v>0</v>
      </c>
      <c r="AE94" s="46">
        <v>15811909</v>
      </c>
      <c r="AF94" s="15" t="s">
        <v>240</v>
      </c>
      <c r="AG94" t="b">
        <f t="shared" si="1"/>
        <v>1</v>
      </c>
    </row>
    <row r="95" spans="1:33" ht="12.75">
      <c r="A95" t="s">
        <v>153</v>
      </c>
      <c r="B95" s="15" t="s">
        <v>154</v>
      </c>
      <c r="C95" s="36">
        <v>23133.666</v>
      </c>
      <c r="D95" s="41">
        <v>3193</v>
      </c>
      <c r="E95" s="45">
        <v>26326.666</v>
      </c>
      <c r="F95" s="49">
        <v>20508</v>
      </c>
      <c r="G95" s="49">
        <v>1333</v>
      </c>
      <c r="H95" s="49">
        <v>386</v>
      </c>
      <c r="I95" s="49">
        <v>0</v>
      </c>
      <c r="J95" s="49">
        <v>1157</v>
      </c>
      <c r="K95" s="50">
        <v>0</v>
      </c>
      <c r="L95" s="50">
        <v>9825</v>
      </c>
      <c r="M95" s="50">
        <v>3193</v>
      </c>
      <c r="N95" s="50">
        <v>0</v>
      </c>
      <c r="O95" s="50">
        <v>28415.8848</v>
      </c>
      <c r="P95" s="50">
        <v>2444.6</v>
      </c>
      <c r="Q95" s="50">
        <v>-8351.25</v>
      </c>
      <c r="R95" s="50">
        <v>1043.8</v>
      </c>
      <c r="S95" s="50">
        <v>23553.034799999998</v>
      </c>
      <c r="T95" s="50">
        <v>26326.666</v>
      </c>
      <c r="U95" s="50">
        <v>22377.6661</v>
      </c>
      <c r="V95" s="50">
        <v>1175.368699999999</v>
      </c>
      <c r="W95" s="50">
        <v>822.7580899999994</v>
      </c>
      <c r="X95" s="51">
        <v>1.031</v>
      </c>
      <c r="Y95" s="52">
        <v>5765</v>
      </c>
      <c r="Z95" s="46">
        <v>27142.792645999998</v>
      </c>
      <c r="AA95" s="46">
        <v>27328.968862880152</v>
      </c>
      <c r="AB95" s="46">
        <v>4740.497634497858</v>
      </c>
      <c r="AC95" s="46">
        <v>1089.8527006656773</v>
      </c>
      <c r="AD95" s="46">
        <v>6283001</v>
      </c>
      <c r="AE95" s="46">
        <v>0</v>
      </c>
      <c r="AF95" s="15" t="s">
        <v>154</v>
      </c>
      <c r="AG95" t="b">
        <f t="shared" si="1"/>
        <v>1</v>
      </c>
    </row>
    <row r="96" spans="1:33" ht="12.75">
      <c r="A96" t="s">
        <v>213</v>
      </c>
      <c r="B96" s="15" t="s">
        <v>214</v>
      </c>
      <c r="C96" s="36">
        <v>45129.416</v>
      </c>
      <c r="D96" s="41">
        <v>5604</v>
      </c>
      <c r="E96" s="45">
        <v>50733.416</v>
      </c>
      <c r="F96" s="49">
        <v>37119</v>
      </c>
      <c r="G96" s="49">
        <v>3807</v>
      </c>
      <c r="H96" s="49">
        <v>832</v>
      </c>
      <c r="I96" s="49">
        <v>0</v>
      </c>
      <c r="J96" s="49">
        <v>6125</v>
      </c>
      <c r="K96" s="50">
        <v>6</v>
      </c>
      <c r="L96" s="50">
        <v>22208</v>
      </c>
      <c r="M96" s="50">
        <v>5604</v>
      </c>
      <c r="N96" s="50">
        <v>73</v>
      </c>
      <c r="O96" s="50">
        <v>51432.0864</v>
      </c>
      <c r="P96" s="50">
        <v>9149.4</v>
      </c>
      <c r="Q96" s="50">
        <v>-18943.949999999997</v>
      </c>
      <c r="R96" s="50">
        <v>988.04</v>
      </c>
      <c r="S96" s="50">
        <v>42625.57639999999</v>
      </c>
      <c r="T96" s="50">
        <v>50733.416</v>
      </c>
      <c r="U96" s="50">
        <v>43123.4036</v>
      </c>
      <c r="V96" s="50">
        <v>-497.827200000007</v>
      </c>
      <c r="W96" s="50">
        <v>-348.4790400000049</v>
      </c>
      <c r="X96" s="51">
        <v>0.993</v>
      </c>
      <c r="Y96" s="52">
        <v>14852</v>
      </c>
      <c r="Z96" s="46">
        <v>50378.282088</v>
      </c>
      <c r="AA96" s="46">
        <v>50723.83378175496</v>
      </c>
      <c r="AB96" s="46">
        <v>3415.2864113759065</v>
      </c>
      <c r="AC96" s="46">
        <v>-235.35852245627393</v>
      </c>
      <c r="AD96" s="46">
        <v>0</v>
      </c>
      <c r="AE96" s="46">
        <v>3495545</v>
      </c>
      <c r="AF96" s="15" t="s">
        <v>214</v>
      </c>
      <c r="AG96" t="b">
        <f t="shared" si="1"/>
        <v>1</v>
      </c>
    </row>
    <row r="97" spans="1:33" ht="12.75">
      <c r="A97" t="s">
        <v>215</v>
      </c>
      <c r="B97" s="15" t="s">
        <v>216</v>
      </c>
      <c r="C97" s="36">
        <v>42333.585</v>
      </c>
      <c r="D97" s="41">
        <v>6753</v>
      </c>
      <c r="E97" s="45">
        <v>49086.585</v>
      </c>
      <c r="F97" s="49">
        <v>26496</v>
      </c>
      <c r="G97" s="49">
        <v>9339</v>
      </c>
      <c r="H97" s="49">
        <v>442</v>
      </c>
      <c r="I97" s="49">
        <v>0</v>
      </c>
      <c r="J97" s="49">
        <v>2283</v>
      </c>
      <c r="K97" s="50">
        <v>0</v>
      </c>
      <c r="L97" s="50">
        <v>19203</v>
      </c>
      <c r="M97" s="50">
        <v>6753</v>
      </c>
      <c r="N97" s="50">
        <v>0</v>
      </c>
      <c r="O97" s="50">
        <v>36712.857599999996</v>
      </c>
      <c r="P97" s="50">
        <v>10254.4</v>
      </c>
      <c r="Q97" s="50">
        <v>-16322.55</v>
      </c>
      <c r="R97" s="50">
        <v>2475.54</v>
      </c>
      <c r="S97" s="50">
        <v>33120.247599999995</v>
      </c>
      <c r="T97" s="50">
        <v>49086.585</v>
      </c>
      <c r="U97" s="50">
        <v>41723.59725</v>
      </c>
      <c r="V97" s="50">
        <v>-8603.349650000004</v>
      </c>
      <c r="W97" s="50">
        <v>-6022.344755000002</v>
      </c>
      <c r="X97" s="51">
        <v>0.877</v>
      </c>
      <c r="Y97" s="52">
        <v>15397</v>
      </c>
      <c r="Z97" s="46">
        <v>43048.935045</v>
      </c>
      <c r="AA97" s="46">
        <v>43344.21372070321</v>
      </c>
      <c r="AB97" s="46">
        <v>2815.1077301229593</v>
      </c>
      <c r="AC97" s="46">
        <v>-835.5372037092211</v>
      </c>
      <c r="AD97" s="46">
        <v>0</v>
      </c>
      <c r="AE97" s="46">
        <v>12864766</v>
      </c>
      <c r="AF97" s="15" t="s">
        <v>216</v>
      </c>
      <c r="AG97" t="b">
        <f t="shared" si="1"/>
        <v>1</v>
      </c>
    </row>
    <row r="98" spans="1:33" ht="12.75">
      <c r="A98" t="s">
        <v>555</v>
      </c>
      <c r="B98" s="15" t="s">
        <v>556</v>
      </c>
      <c r="C98" s="36">
        <v>10760.835</v>
      </c>
      <c r="D98" s="41">
        <v>3264</v>
      </c>
      <c r="E98" s="45">
        <v>14024.835</v>
      </c>
      <c r="F98" s="49">
        <v>12560</v>
      </c>
      <c r="G98" s="49">
        <v>213</v>
      </c>
      <c r="H98" s="49">
        <v>89</v>
      </c>
      <c r="I98" s="49">
        <v>0</v>
      </c>
      <c r="J98" s="49">
        <v>1355</v>
      </c>
      <c r="K98" s="50">
        <v>0</v>
      </c>
      <c r="L98" s="50">
        <v>7666</v>
      </c>
      <c r="M98" s="50">
        <v>3264</v>
      </c>
      <c r="N98" s="50">
        <v>24</v>
      </c>
      <c r="O98" s="50">
        <v>17403.136</v>
      </c>
      <c r="P98" s="50">
        <v>1408.45</v>
      </c>
      <c r="Q98" s="50">
        <v>-6536.499999999999</v>
      </c>
      <c r="R98" s="50">
        <v>1471.18</v>
      </c>
      <c r="S98" s="50">
        <v>13746.266000000001</v>
      </c>
      <c r="T98" s="50">
        <v>14024.835</v>
      </c>
      <c r="U98" s="50">
        <v>11921.10975</v>
      </c>
      <c r="V98" s="50">
        <v>1825.1562500000018</v>
      </c>
      <c r="W98" s="50">
        <v>1277.6093750000011</v>
      </c>
      <c r="X98" s="51">
        <v>1.091</v>
      </c>
      <c r="Y98" s="52">
        <v>5182</v>
      </c>
      <c r="Z98" s="46">
        <v>15301.094984999998</v>
      </c>
      <c r="AA98" s="46">
        <v>15406.047338856299</v>
      </c>
      <c r="AB98" s="46">
        <v>2972.9925393393087</v>
      </c>
      <c r="AC98" s="46">
        <v>-677.6523944928717</v>
      </c>
      <c r="AD98" s="46">
        <v>0</v>
      </c>
      <c r="AE98" s="46">
        <v>3511595</v>
      </c>
      <c r="AF98" s="15" t="s">
        <v>556</v>
      </c>
      <c r="AG98" t="b">
        <f t="shared" si="1"/>
        <v>1</v>
      </c>
    </row>
    <row r="99" spans="1:33" ht="12.75">
      <c r="A99" t="s">
        <v>9</v>
      </c>
      <c r="B99" s="15" t="s">
        <v>10</v>
      </c>
      <c r="C99" s="36">
        <v>188989.225</v>
      </c>
      <c r="D99" s="41">
        <v>32216</v>
      </c>
      <c r="E99" s="45">
        <v>221205.225</v>
      </c>
      <c r="F99" s="49">
        <v>105446</v>
      </c>
      <c r="G99" s="49">
        <v>100758</v>
      </c>
      <c r="H99" s="49">
        <v>10662</v>
      </c>
      <c r="I99" s="49">
        <v>0</v>
      </c>
      <c r="J99" s="49">
        <v>6074</v>
      </c>
      <c r="K99" s="50">
        <v>5389</v>
      </c>
      <c r="L99" s="50">
        <v>86809</v>
      </c>
      <c r="M99" s="50">
        <v>32216</v>
      </c>
      <c r="N99" s="50">
        <v>2552</v>
      </c>
      <c r="O99" s="50">
        <v>146105.97759999998</v>
      </c>
      <c r="P99" s="50">
        <v>99869.9</v>
      </c>
      <c r="Q99" s="50">
        <v>-80537.49999999999</v>
      </c>
      <c r="R99" s="50">
        <v>12626.07</v>
      </c>
      <c r="S99" s="50">
        <v>178064.44759999998</v>
      </c>
      <c r="T99" s="50">
        <v>221205.225</v>
      </c>
      <c r="U99" s="50">
        <v>188024.44125</v>
      </c>
      <c r="V99" s="50">
        <v>-9959.993650000019</v>
      </c>
      <c r="W99" s="50">
        <v>-6971.995555000012</v>
      </c>
      <c r="X99" s="51">
        <v>0.968</v>
      </c>
      <c r="Y99" s="52">
        <v>66130</v>
      </c>
      <c r="Z99" s="46">
        <v>214126.6578</v>
      </c>
      <c r="AA99" s="46">
        <v>215595.38254038777</v>
      </c>
      <c r="AB99" s="46">
        <v>3260.1751480476</v>
      </c>
      <c r="AC99" s="46">
        <v>-390.4697857845804</v>
      </c>
      <c r="AD99" s="46">
        <v>0</v>
      </c>
      <c r="AE99" s="46">
        <v>25821767</v>
      </c>
      <c r="AF99" s="15" t="s">
        <v>10</v>
      </c>
      <c r="AG99" t="b">
        <f t="shared" si="1"/>
        <v>1</v>
      </c>
    </row>
    <row r="100" spans="1:33" ht="12.75">
      <c r="A100" t="s">
        <v>123</v>
      </c>
      <c r="B100" s="15" t="s">
        <v>124</v>
      </c>
      <c r="C100" s="36">
        <v>342787.217</v>
      </c>
      <c r="D100" s="41">
        <v>71915</v>
      </c>
      <c r="E100" s="45">
        <v>414702.217</v>
      </c>
      <c r="F100" s="49">
        <v>308612</v>
      </c>
      <c r="G100" s="49">
        <v>34259</v>
      </c>
      <c r="H100" s="49">
        <v>34391</v>
      </c>
      <c r="I100" s="49">
        <v>0</v>
      </c>
      <c r="J100" s="49">
        <v>4174</v>
      </c>
      <c r="K100" s="50">
        <v>16800</v>
      </c>
      <c r="L100" s="50">
        <v>167569</v>
      </c>
      <c r="M100" s="50">
        <v>71915</v>
      </c>
      <c r="N100" s="50">
        <v>838</v>
      </c>
      <c r="O100" s="50">
        <v>427612.78719999996</v>
      </c>
      <c r="P100" s="50">
        <v>61900.4</v>
      </c>
      <c r="Q100" s="50">
        <v>-157425.94999999998</v>
      </c>
      <c r="R100" s="50">
        <v>32641.020000000004</v>
      </c>
      <c r="S100" s="50">
        <v>364728.25720000005</v>
      </c>
      <c r="T100" s="50">
        <v>414702.217</v>
      </c>
      <c r="U100" s="50">
        <v>352496.88445</v>
      </c>
      <c r="V100" s="50">
        <v>12231.372750000039</v>
      </c>
      <c r="W100" s="50">
        <v>8561.960925000027</v>
      </c>
      <c r="X100" s="51">
        <v>1.021</v>
      </c>
      <c r="Y100" s="52">
        <v>127334</v>
      </c>
      <c r="Z100" s="46">
        <v>423410.963557</v>
      </c>
      <c r="AA100" s="46">
        <v>426315.19866680325</v>
      </c>
      <c r="AB100" s="46">
        <v>3348.0075915843627</v>
      </c>
      <c r="AC100" s="46">
        <v>-302.63734224781774</v>
      </c>
      <c r="AD100" s="46">
        <v>0</v>
      </c>
      <c r="AE100" s="46">
        <v>38536023</v>
      </c>
      <c r="AF100" s="15" t="s">
        <v>124</v>
      </c>
      <c r="AG100" t="b">
        <f t="shared" si="1"/>
        <v>1</v>
      </c>
    </row>
    <row r="101" spans="1:33" ht="12.75">
      <c r="A101" t="s">
        <v>559</v>
      </c>
      <c r="B101" s="15" t="s">
        <v>560</v>
      </c>
      <c r="C101" s="36">
        <v>74417.622</v>
      </c>
      <c r="D101" s="41">
        <v>11390</v>
      </c>
      <c r="E101" s="45">
        <v>85807.622</v>
      </c>
      <c r="F101" s="49">
        <v>50846</v>
      </c>
      <c r="G101" s="49">
        <v>7499</v>
      </c>
      <c r="H101" s="49">
        <v>2768</v>
      </c>
      <c r="I101" s="49">
        <v>2997</v>
      </c>
      <c r="J101" s="49">
        <v>0</v>
      </c>
      <c r="K101" s="50">
        <v>1488</v>
      </c>
      <c r="L101" s="50">
        <v>31714</v>
      </c>
      <c r="M101" s="50">
        <v>11390</v>
      </c>
      <c r="N101" s="50">
        <v>96</v>
      </c>
      <c r="O101" s="50">
        <v>70452.2176</v>
      </c>
      <c r="P101" s="50">
        <v>11274.399999999998</v>
      </c>
      <c r="Q101" s="50">
        <v>-28303.299999999996</v>
      </c>
      <c r="R101" s="50">
        <v>4290.12</v>
      </c>
      <c r="S101" s="50">
        <v>57713.437600000005</v>
      </c>
      <c r="T101" s="50">
        <v>85807.622</v>
      </c>
      <c r="U101" s="50">
        <v>72936.4787</v>
      </c>
      <c r="V101" s="50">
        <v>-15223.041100000002</v>
      </c>
      <c r="W101" s="50">
        <v>-10656.128770000001</v>
      </c>
      <c r="X101" s="51">
        <v>0.876</v>
      </c>
      <c r="Y101" s="52">
        <v>16744</v>
      </c>
      <c r="Z101" s="46">
        <v>75167.476872</v>
      </c>
      <c r="AA101" s="46">
        <v>75683.06112521124</v>
      </c>
      <c r="AB101" s="46">
        <v>4520.010817320308</v>
      </c>
      <c r="AC101" s="46">
        <v>869.3658834881276</v>
      </c>
      <c r="AD101" s="46">
        <v>14556662</v>
      </c>
      <c r="AE101" s="46">
        <v>0</v>
      </c>
      <c r="AF101" s="15" t="s">
        <v>560</v>
      </c>
      <c r="AG101" t="b">
        <f t="shared" si="1"/>
        <v>1</v>
      </c>
    </row>
    <row r="102" spans="1:33" ht="12.75">
      <c r="A102" t="s">
        <v>165</v>
      </c>
      <c r="B102" s="15" t="s">
        <v>166</v>
      </c>
      <c r="C102" s="36">
        <v>295254.446</v>
      </c>
      <c r="D102" s="41">
        <v>30417</v>
      </c>
      <c r="E102" s="45">
        <v>325671.446</v>
      </c>
      <c r="F102" s="49">
        <v>213700</v>
      </c>
      <c r="G102" s="49">
        <v>28140</v>
      </c>
      <c r="H102" s="49">
        <v>23838</v>
      </c>
      <c r="I102" s="49">
        <v>0</v>
      </c>
      <c r="J102" s="49">
        <v>4584</v>
      </c>
      <c r="K102" s="50">
        <v>570</v>
      </c>
      <c r="L102" s="50">
        <v>70499</v>
      </c>
      <c r="M102" s="50">
        <v>30417</v>
      </c>
      <c r="N102" s="50">
        <v>2424</v>
      </c>
      <c r="O102" s="50">
        <v>296102.72</v>
      </c>
      <c r="P102" s="50">
        <v>48077.700000000004</v>
      </c>
      <c r="Q102" s="50">
        <v>-62469.05</v>
      </c>
      <c r="R102" s="50">
        <v>13869.619999999999</v>
      </c>
      <c r="S102" s="50">
        <v>295580.98999999993</v>
      </c>
      <c r="T102" s="50">
        <v>325671.446</v>
      </c>
      <c r="U102" s="50">
        <v>276820.7291</v>
      </c>
      <c r="V102" s="50">
        <v>18760.260899999936</v>
      </c>
      <c r="W102" s="50">
        <v>13132.182629999954</v>
      </c>
      <c r="X102" s="51">
        <v>1.04</v>
      </c>
      <c r="Y102" s="52">
        <v>62797</v>
      </c>
      <c r="Z102" s="46">
        <v>338698.30384</v>
      </c>
      <c r="AA102" s="46">
        <v>341021.48295038345</v>
      </c>
      <c r="AB102" s="46">
        <v>5430.5378115257645</v>
      </c>
      <c r="AC102" s="46">
        <v>1779.892877693584</v>
      </c>
      <c r="AD102" s="46">
        <v>111771933</v>
      </c>
      <c r="AE102" s="46">
        <v>0</v>
      </c>
      <c r="AF102" s="15" t="s">
        <v>166</v>
      </c>
      <c r="AG102" t="b">
        <f t="shared" si="1"/>
        <v>1</v>
      </c>
    </row>
    <row r="103" spans="1:33" ht="12.75">
      <c r="A103" t="s">
        <v>301</v>
      </c>
      <c r="B103" s="15" t="s">
        <v>302</v>
      </c>
      <c r="C103" s="36">
        <v>9798.517</v>
      </c>
      <c r="D103" s="41">
        <v>3477</v>
      </c>
      <c r="E103" s="45">
        <v>13275.517</v>
      </c>
      <c r="F103" s="49">
        <v>19079</v>
      </c>
      <c r="G103" s="49">
        <v>2293</v>
      </c>
      <c r="H103" s="49">
        <v>309</v>
      </c>
      <c r="I103" s="49">
        <v>0</v>
      </c>
      <c r="J103" s="49">
        <v>1508</v>
      </c>
      <c r="K103" s="50">
        <v>50</v>
      </c>
      <c r="L103" s="50">
        <v>17238</v>
      </c>
      <c r="M103" s="50">
        <v>3477</v>
      </c>
      <c r="N103" s="50">
        <v>0</v>
      </c>
      <c r="O103" s="50">
        <v>26435.862399999998</v>
      </c>
      <c r="P103" s="50">
        <v>3493.5</v>
      </c>
      <c r="Q103" s="50">
        <v>-14694.8</v>
      </c>
      <c r="R103" s="50">
        <v>24.990000000000002</v>
      </c>
      <c r="S103" s="50">
        <v>15259.552399999999</v>
      </c>
      <c r="T103" s="50">
        <v>13275.517</v>
      </c>
      <c r="U103" s="50">
        <v>11284.18945</v>
      </c>
      <c r="V103" s="50">
        <v>3975.362949999999</v>
      </c>
      <c r="W103" s="50">
        <v>2782.754064999999</v>
      </c>
      <c r="X103" s="51">
        <v>1.21</v>
      </c>
      <c r="Y103" s="52">
        <v>6768</v>
      </c>
      <c r="Z103" s="46">
        <v>16063.37557</v>
      </c>
      <c r="AA103" s="46">
        <v>16173.556513167927</v>
      </c>
      <c r="AB103" s="46">
        <v>2389.709886697389</v>
      </c>
      <c r="AC103" s="46">
        <v>-1260.9350471347916</v>
      </c>
      <c r="AD103" s="46">
        <v>0</v>
      </c>
      <c r="AE103" s="46">
        <v>8534008</v>
      </c>
      <c r="AF103" s="15" t="s">
        <v>302</v>
      </c>
      <c r="AG103" t="b">
        <f t="shared" si="1"/>
        <v>1</v>
      </c>
    </row>
    <row r="104" spans="1:33" ht="12.75">
      <c r="A104" t="s">
        <v>185</v>
      </c>
      <c r="B104" s="15" t="s">
        <v>186</v>
      </c>
      <c r="C104" s="36">
        <v>133210.673</v>
      </c>
      <c r="D104" s="41">
        <v>15336</v>
      </c>
      <c r="E104" s="45">
        <v>148546.673</v>
      </c>
      <c r="F104" s="49">
        <v>99686</v>
      </c>
      <c r="G104" s="49">
        <v>13777</v>
      </c>
      <c r="H104" s="49">
        <v>8037</v>
      </c>
      <c r="I104" s="49">
        <v>0</v>
      </c>
      <c r="J104" s="49">
        <v>7130</v>
      </c>
      <c r="K104" s="50">
        <v>6998</v>
      </c>
      <c r="L104" s="50">
        <v>39217</v>
      </c>
      <c r="M104" s="50">
        <v>15336</v>
      </c>
      <c r="N104" s="50">
        <v>0</v>
      </c>
      <c r="O104" s="50">
        <v>138124.9216</v>
      </c>
      <c r="P104" s="50">
        <v>24602.399999999998</v>
      </c>
      <c r="Q104" s="50">
        <v>-39282.75</v>
      </c>
      <c r="R104" s="50">
        <v>6368.71</v>
      </c>
      <c r="S104" s="50">
        <v>129813.28160000003</v>
      </c>
      <c r="T104" s="50">
        <v>148546.673</v>
      </c>
      <c r="U104" s="50">
        <v>126264.67205000001</v>
      </c>
      <c r="V104" s="50">
        <v>3548.609550000023</v>
      </c>
      <c r="W104" s="50">
        <v>2484.0266850000157</v>
      </c>
      <c r="X104" s="51">
        <v>1.017</v>
      </c>
      <c r="Y104" s="52">
        <v>31126</v>
      </c>
      <c r="Z104" s="46">
        <v>151071.966441</v>
      </c>
      <c r="AA104" s="46">
        <v>152108.1902207508</v>
      </c>
      <c r="AB104" s="46">
        <v>4886.853120245159</v>
      </c>
      <c r="AC104" s="46">
        <v>1236.2081864129782</v>
      </c>
      <c r="AD104" s="46">
        <v>38478216</v>
      </c>
      <c r="AE104" s="46">
        <v>0</v>
      </c>
      <c r="AF104" s="15" t="s">
        <v>186</v>
      </c>
      <c r="AG104" t="b">
        <f t="shared" si="1"/>
        <v>1</v>
      </c>
    </row>
    <row r="105" spans="1:33" ht="12.75">
      <c r="A105" t="s">
        <v>415</v>
      </c>
      <c r="B105" s="15" t="s">
        <v>416</v>
      </c>
      <c r="C105" s="36">
        <v>96970.738</v>
      </c>
      <c r="D105" s="41">
        <v>13795</v>
      </c>
      <c r="E105" s="45">
        <v>110765.738</v>
      </c>
      <c r="F105" s="49">
        <v>79144</v>
      </c>
      <c r="G105" s="49">
        <v>3416</v>
      </c>
      <c r="H105" s="49">
        <v>2835</v>
      </c>
      <c r="I105" s="49">
        <v>0</v>
      </c>
      <c r="J105" s="49">
        <v>3058</v>
      </c>
      <c r="K105" s="50">
        <v>775</v>
      </c>
      <c r="L105" s="50">
        <v>36708</v>
      </c>
      <c r="M105" s="50">
        <v>13795</v>
      </c>
      <c r="N105" s="50">
        <v>57</v>
      </c>
      <c r="O105" s="50">
        <v>109661.9264</v>
      </c>
      <c r="P105" s="50">
        <v>7912.65</v>
      </c>
      <c r="Q105" s="50">
        <v>-31909</v>
      </c>
      <c r="R105" s="50">
        <v>5485.39</v>
      </c>
      <c r="S105" s="50">
        <v>91150.9664</v>
      </c>
      <c r="T105" s="50">
        <v>110765.738</v>
      </c>
      <c r="U105" s="50">
        <v>94150.8773</v>
      </c>
      <c r="V105" s="50">
        <v>-2999.910899999988</v>
      </c>
      <c r="W105" s="50">
        <v>-2099.9376299999917</v>
      </c>
      <c r="X105" s="51">
        <v>0.981</v>
      </c>
      <c r="Y105" s="52">
        <v>29686</v>
      </c>
      <c r="Z105" s="46">
        <v>108661.18897799999</v>
      </c>
      <c r="AA105" s="46">
        <v>109406.51129429469</v>
      </c>
      <c r="AB105" s="46">
        <v>3685.4581720101964</v>
      </c>
      <c r="AC105" s="46">
        <v>34.813238178016036</v>
      </c>
      <c r="AD105" s="46">
        <v>1033466</v>
      </c>
      <c r="AE105" s="46">
        <v>0</v>
      </c>
      <c r="AF105" s="15" t="s">
        <v>416</v>
      </c>
      <c r="AG105" t="b">
        <f t="shared" si="1"/>
        <v>1</v>
      </c>
    </row>
    <row r="106" spans="1:33" ht="12.75">
      <c r="A106" t="s">
        <v>181</v>
      </c>
      <c r="B106" s="15" t="s">
        <v>182</v>
      </c>
      <c r="C106" s="36">
        <v>192002.351</v>
      </c>
      <c r="D106" s="41">
        <v>25348</v>
      </c>
      <c r="E106" s="45">
        <v>217350.351</v>
      </c>
      <c r="F106" s="49">
        <v>133916</v>
      </c>
      <c r="G106" s="49">
        <v>12867</v>
      </c>
      <c r="H106" s="49">
        <v>7599</v>
      </c>
      <c r="I106" s="49">
        <v>828</v>
      </c>
      <c r="J106" s="49">
        <v>6525</v>
      </c>
      <c r="K106" s="50">
        <v>275</v>
      </c>
      <c r="L106" s="50">
        <v>40987</v>
      </c>
      <c r="M106" s="50">
        <v>25348</v>
      </c>
      <c r="N106" s="50">
        <v>735</v>
      </c>
      <c r="O106" s="50">
        <v>185554.0096</v>
      </c>
      <c r="P106" s="50">
        <v>23646.149999999998</v>
      </c>
      <c r="Q106" s="50">
        <v>-35697.45</v>
      </c>
      <c r="R106" s="50">
        <v>14578.010000000002</v>
      </c>
      <c r="S106" s="50">
        <v>188080.7196</v>
      </c>
      <c r="T106" s="50">
        <v>217350.351</v>
      </c>
      <c r="U106" s="50">
        <v>184747.79835</v>
      </c>
      <c r="V106" s="50">
        <v>3332.921250000014</v>
      </c>
      <c r="W106" s="50">
        <v>2333.0448750000096</v>
      </c>
      <c r="X106" s="51">
        <v>1.011</v>
      </c>
      <c r="Y106" s="52">
        <v>64064</v>
      </c>
      <c r="Z106" s="46">
        <v>219741.20486099998</v>
      </c>
      <c r="AA106" s="46">
        <v>221248.44056615638</v>
      </c>
      <c r="AB106" s="46">
        <v>3453.5533305156778</v>
      </c>
      <c r="AC106" s="46">
        <v>-197.09160331650264</v>
      </c>
      <c r="AD106" s="46">
        <v>0</v>
      </c>
      <c r="AE106" s="46">
        <v>12626476</v>
      </c>
      <c r="AF106" s="15" t="s">
        <v>182</v>
      </c>
      <c r="AG106" t="b">
        <f t="shared" si="1"/>
        <v>1</v>
      </c>
    </row>
    <row r="107" spans="1:33" ht="12.75">
      <c r="A107" t="s">
        <v>385</v>
      </c>
      <c r="B107" s="15" t="s">
        <v>386</v>
      </c>
      <c r="C107" s="36">
        <v>243467.25199999998</v>
      </c>
      <c r="D107" s="41">
        <v>34654</v>
      </c>
      <c r="E107" s="45">
        <v>278121.252</v>
      </c>
      <c r="F107" s="49">
        <v>209103</v>
      </c>
      <c r="G107" s="49">
        <v>13704</v>
      </c>
      <c r="H107" s="49">
        <v>12158</v>
      </c>
      <c r="I107" s="49">
        <v>0</v>
      </c>
      <c r="J107" s="49">
        <v>6861</v>
      </c>
      <c r="K107" s="50">
        <v>329</v>
      </c>
      <c r="L107" s="50">
        <v>96653</v>
      </c>
      <c r="M107" s="50">
        <v>34654</v>
      </c>
      <c r="N107" s="50">
        <v>8046</v>
      </c>
      <c r="O107" s="50">
        <v>289733.11679999996</v>
      </c>
      <c r="P107" s="50">
        <v>27814.549999999996</v>
      </c>
      <c r="Q107" s="50">
        <v>-89273.8</v>
      </c>
      <c r="R107" s="50">
        <v>13024.89</v>
      </c>
      <c r="S107" s="50">
        <v>241298.75679999997</v>
      </c>
      <c r="T107" s="50">
        <v>278121.252</v>
      </c>
      <c r="U107" s="50">
        <v>236403.06419999996</v>
      </c>
      <c r="V107" s="50">
        <v>4895.692600000009</v>
      </c>
      <c r="W107" s="50">
        <v>3426.9848200000065</v>
      </c>
      <c r="X107" s="51">
        <v>1.012</v>
      </c>
      <c r="Y107" s="52">
        <v>85646</v>
      </c>
      <c r="Z107" s="46">
        <v>281458.707024</v>
      </c>
      <c r="AA107" s="46">
        <v>283389.2717217866</v>
      </c>
      <c r="AB107" s="46">
        <v>3308.8442159795736</v>
      </c>
      <c r="AC107" s="46">
        <v>-341.8007178526068</v>
      </c>
      <c r="AD107" s="46">
        <v>0</v>
      </c>
      <c r="AE107" s="46">
        <v>29273864</v>
      </c>
      <c r="AF107" s="15" t="s">
        <v>386</v>
      </c>
      <c r="AG107" t="b">
        <f t="shared" si="1"/>
        <v>1</v>
      </c>
    </row>
    <row r="108" spans="1:33" ht="12.75">
      <c r="A108" t="s">
        <v>77</v>
      </c>
      <c r="B108" s="15" t="s">
        <v>78</v>
      </c>
      <c r="C108" s="36">
        <v>141920.23</v>
      </c>
      <c r="D108" s="41">
        <v>17880</v>
      </c>
      <c r="E108" s="45">
        <v>159800.23</v>
      </c>
      <c r="F108" s="49">
        <v>92262</v>
      </c>
      <c r="G108" s="49">
        <v>11863</v>
      </c>
      <c r="H108" s="49">
        <v>4861</v>
      </c>
      <c r="I108" s="49">
        <v>0</v>
      </c>
      <c r="J108" s="49">
        <v>3246</v>
      </c>
      <c r="K108" s="50">
        <v>782</v>
      </c>
      <c r="L108" s="50">
        <v>25881</v>
      </c>
      <c r="M108" s="50">
        <v>17880</v>
      </c>
      <c r="N108" s="50">
        <v>1321</v>
      </c>
      <c r="O108" s="50">
        <v>127838.2272</v>
      </c>
      <c r="P108" s="50">
        <v>16974.499999999996</v>
      </c>
      <c r="Q108" s="50">
        <v>-23786.399999999998</v>
      </c>
      <c r="R108" s="50">
        <v>10798.230000000001</v>
      </c>
      <c r="S108" s="50">
        <v>131824.55719999998</v>
      </c>
      <c r="T108" s="50">
        <v>159800.23</v>
      </c>
      <c r="U108" s="50">
        <v>135830.1955</v>
      </c>
      <c r="V108" s="50">
        <v>-4005.6383000000205</v>
      </c>
      <c r="W108" s="50">
        <v>-2803.946810000014</v>
      </c>
      <c r="X108" s="51">
        <v>0.982</v>
      </c>
      <c r="Y108" s="52">
        <v>32410</v>
      </c>
      <c r="Z108" s="46">
        <v>156923.82586</v>
      </c>
      <c r="AA108" s="46">
        <v>158000.18836322534</v>
      </c>
      <c r="AB108" s="46">
        <v>4875.0443802291065</v>
      </c>
      <c r="AC108" s="46">
        <v>1224.3994463969261</v>
      </c>
      <c r="AD108" s="46">
        <v>39682786</v>
      </c>
      <c r="AE108" s="46">
        <v>0</v>
      </c>
      <c r="AF108" s="15" t="s">
        <v>78</v>
      </c>
      <c r="AG108" t="b">
        <f t="shared" si="1"/>
        <v>1</v>
      </c>
    </row>
    <row r="109" spans="1:33" ht="12.75">
      <c r="A109" t="s">
        <v>365</v>
      </c>
      <c r="B109" s="15" t="s">
        <v>366</v>
      </c>
      <c r="C109" s="36">
        <v>41181.215</v>
      </c>
      <c r="D109" s="41">
        <v>5104</v>
      </c>
      <c r="E109" s="45">
        <v>46285.215</v>
      </c>
      <c r="F109" s="49">
        <v>32578</v>
      </c>
      <c r="G109" s="49">
        <v>1725</v>
      </c>
      <c r="H109" s="49">
        <v>511</v>
      </c>
      <c r="I109" s="49">
        <v>0</v>
      </c>
      <c r="J109" s="49">
        <v>2476</v>
      </c>
      <c r="K109" s="50">
        <v>137</v>
      </c>
      <c r="L109" s="50">
        <v>21364</v>
      </c>
      <c r="M109" s="50">
        <v>5104</v>
      </c>
      <c r="N109" s="50">
        <v>710</v>
      </c>
      <c r="O109" s="50">
        <v>45140.076799999995</v>
      </c>
      <c r="P109" s="50">
        <v>4005.2</v>
      </c>
      <c r="Q109" s="50">
        <v>-18879.35</v>
      </c>
      <c r="R109" s="50">
        <v>706.52</v>
      </c>
      <c r="S109" s="50">
        <v>30972.446799999994</v>
      </c>
      <c r="T109" s="50">
        <v>46285.215</v>
      </c>
      <c r="U109" s="50">
        <v>39342.43274999999</v>
      </c>
      <c r="V109" s="50">
        <v>-8369.985949999998</v>
      </c>
      <c r="W109" s="50">
        <v>-5858.990164999998</v>
      </c>
      <c r="X109" s="51">
        <v>0.873</v>
      </c>
      <c r="Y109" s="52">
        <v>11692</v>
      </c>
      <c r="Z109" s="46">
        <v>40406.99269499999</v>
      </c>
      <c r="AA109" s="46">
        <v>40684.149918045274</v>
      </c>
      <c r="AB109" s="46">
        <v>3479.6570234386995</v>
      </c>
      <c r="AC109" s="46">
        <v>-170.9879103934809</v>
      </c>
      <c r="AD109" s="46">
        <v>0</v>
      </c>
      <c r="AE109" s="46">
        <v>1999191</v>
      </c>
      <c r="AF109" s="15" t="s">
        <v>366</v>
      </c>
      <c r="AG109" t="b">
        <f t="shared" si="1"/>
        <v>1</v>
      </c>
    </row>
    <row r="110" spans="1:33" ht="12.75">
      <c r="A110" t="s">
        <v>89</v>
      </c>
      <c r="B110" s="15" t="s">
        <v>90</v>
      </c>
      <c r="C110" s="36">
        <v>40944.009</v>
      </c>
      <c r="D110" s="41">
        <v>3884</v>
      </c>
      <c r="E110" s="45">
        <v>44828.009</v>
      </c>
      <c r="F110" s="49">
        <v>23286</v>
      </c>
      <c r="G110" s="49">
        <v>1001</v>
      </c>
      <c r="H110" s="49">
        <v>195</v>
      </c>
      <c r="I110" s="49">
        <v>0</v>
      </c>
      <c r="J110" s="49">
        <v>1619</v>
      </c>
      <c r="K110" s="50">
        <v>56</v>
      </c>
      <c r="L110" s="50">
        <v>9822</v>
      </c>
      <c r="M110" s="50">
        <v>3884</v>
      </c>
      <c r="N110" s="50">
        <v>0</v>
      </c>
      <c r="O110" s="50">
        <v>32265.081599999998</v>
      </c>
      <c r="P110" s="50">
        <v>2392.75</v>
      </c>
      <c r="Q110" s="50">
        <v>-8396.3</v>
      </c>
      <c r="R110" s="50">
        <v>1631.66</v>
      </c>
      <c r="S110" s="50">
        <v>27893.191600000002</v>
      </c>
      <c r="T110" s="50">
        <v>44828.009</v>
      </c>
      <c r="U110" s="50">
        <v>38103.807649999995</v>
      </c>
      <c r="V110" s="50">
        <v>-10210.616049999993</v>
      </c>
      <c r="W110" s="50">
        <v>-7147.431234999995</v>
      </c>
      <c r="X110" s="51">
        <v>0.841</v>
      </c>
      <c r="Y110" s="52">
        <v>9788</v>
      </c>
      <c r="Z110" s="46">
        <v>37700.355569</v>
      </c>
      <c r="AA110" s="46">
        <v>37958.94758885642</v>
      </c>
      <c r="AB110" s="46">
        <v>3878.110705849655</v>
      </c>
      <c r="AC110" s="46">
        <v>227.4657720174746</v>
      </c>
      <c r="AD110" s="46">
        <v>2226435</v>
      </c>
      <c r="AE110" s="46">
        <v>0</v>
      </c>
      <c r="AF110" s="15" t="s">
        <v>90</v>
      </c>
      <c r="AG110" t="b">
        <f t="shared" si="1"/>
        <v>1</v>
      </c>
    </row>
    <row r="111" spans="1:33" ht="12.75">
      <c r="A111" t="s">
        <v>577</v>
      </c>
      <c r="B111" s="15" t="s">
        <v>578</v>
      </c>
      <c r="C111" s="36">
        <v>56372.197</v>
      </c>
      <c r="D111" s="41">
        <v>20471</v>
      </c>
      <c r="E111" s="45">
        <v>76843.197</v>
      </c>
      <c r="F111" s="49">
        <v>68953</v>
      </c>
      <c r="G111" s="49">
        <v>595</v>
      </c>
      <c r="H111" s="49">
        <v>7102</v>
      </c>
      <c r="I111" s="49">
        <v>3789</v>
      </c>
      <c r="J111" s="49">
        <v>-782</v>
      </c>
      <c r="K111" s="50">
        <v>5976</v>
      </c>
      <c r="L111" s="50">
        <v>38115</v>
      </c>
      <c r="M111" s="50">
        <v>20471</v>
      </c>
      <c r="N111" s="50">
        <v>36</v>
      </c>
      <c r="O111" s="50">
        <v>95541.27679999999</v>
      </c>
      <c r="P111" s="50">
        <v>9098.4</v>
      </c>
      <c r="Q111" s="50">
        <v>-37507.95</v>
      </c>
      <c r="R111" s="50">
        <v>10920.800000000001</v>
      </c>
      <c r="S111" s="50">
        <v>78052.52679999998</v>
      </c>
      <c r="T111" s="50">
        <v>76843.197</v>
      </c>
      <c r="U111" s="50">
        <v>65316.71745</v>
      </c>
      <c r="V111" s="50">
        <v>12735.809349999981</v>
      </c>
      <c r="W111" s="50">
        <v>8915.066544999987</v>
      </c>
      <c r="X111" s="51">
        <v>1.116</v>
      </c>
      <c r="Y111" s="52">
        <v>22916</v>
      </c>
      <c r="Z111" s="46">
        <v>85757.00785200001</v>
      </c>
      <c r="AA111" s="46">
        <v>86345.22718156851</v>
      </c>
      <c r="AB111" s="46">
        <v>3767.9013432347924</v>
      </c>
      <c r="AC111" s="46">
        <v>117.25640940261201</v>
      </c>
      <c r="AD111" s="46">
        <v>2687048</v>
      </c>
      <c r="AE111" s="46">
        <v>0</v>
      </c>
      <c r="AF111" s="15" t="s">
        <v>578</v>
      </c>
      <c r="AG111" t="b">
        <f t="shared" si="1"/>
        <v>1</v>
      </c>
    </row>
    <row r="112" spans="1:33" ht="12.75">
      <c r="A112" t="s">
        <v>225</v>
      </c>
      <c r="B112" s="15" t="s">
        <v>226</v>
      </c>
      <c r="C112" s="36">
        <v>51546.668</v>
      </c>
      <c r="D112" s="41">
        <v>7370</v>
      </c>
      <c r="E112" s="45">
        <v>58916.668</v>
      </c>
      <c r="F112" s="49">
        <v>34375</v>
      </c>
      <c r="G112" s="49">
        <v>2745</v>
      </c>
      <c r="H112" s="49">
        <v>3688</v>
      </c>
      <c r="I112" s="49">
        <v>164</v>
      </c>
      <c r="J112" s="49">
        <v>0</v>
      </c>
      <c r="K112" s="50">
        <v>97</v>
      </c>
      <c r="L112" s="50">
        <v>19049</v>
      </c>
      <c r="M112" s="50">
        <v>7370</v>
      </c>
      <c r="N112" s="50">
        <v>1057</v>
      </c>
      <c r="O112" s="50">
        <v>47630</v>
      </c>
      <c r="P112" s="50">
        <v>5607.449999999999</v>
      </c>
      <c r="Q112" s="50">
        <v>-17172.55</v>
      </c>
      <c r="R112" s="50">
        <v>3026.17</v>
      </c>
      <c r="S112" s="50">
        <v>39091.07000000001</v>
      </c>
      <c r="T112" s="50">
        <v>58916.668</v>
      </c>
      <c r="U112" s="50">
        <v>50079.167799999996</v>
      </c>
      <c r="V112" s="50">
        <v>-10988.097799999989</v>
      </c>
      <c r="W112" s="50">
        <v>-7691.668459999992</v>
      </c>
      <c r="X112" s="51">
        <v>0.869</v>
      </c>
      <c r="Y112" s="52">
        <v>16496</v>
      </c>
      <c r="Z112" s="46">
        <v>51198.584491999994</v>
      </c>
      <c r="AA112" s="46">
        <v>51549.76275485071</v>
      </c>
      <c r="AB112" s="46">
        <v>3124.985618019563</v>
      </c>
      <c r="AC112" s="46">
        <v>-525.6593158126175</v>
      </c>
      <c r="AD112" s="46">
        <v>0</v>
      </c>
      <c r="AE112" s="46">
        <v>8671276</v>
      </c>
      <c r="AF112" s="15" t="s">
        <v>226</v>
      </c>
      <c r="AG112" t="b">
        <f t="shared" si="1"/>
        <v>1</v>
      </c>
    </row>
    <row r="113" spans="1:33" ht="12.75">
      <c r="A113" t="s">
        <v>57</v>
      </c>
      <c r="B113" s="15" t="s">
        <v>58</v>
      </c>
      <c r="C113" s="36">
        <v>26162.105</v>
      </c>
      <c r="D113" s="41">
        <v>4183</v>
      </c>
      <c r="E113" s="45">
        <v>30345.105</v>
      </c>
      <c r="F113" s="49">
        <v>14832</v>
      </c>
      <c r="G113" s="49">
        <v>18378</v>
      </c>
      <c r="H113" s="49">
        <v>111</v>
      </c>
      <c r="I113" s="49">
        <v>0</v>
      </c>
      <c r="J113" s="49">
        <v>2194</v>
      </c>
      <c r="K113" s="50">
        <v>115</v>
      </c>
      <c r="L113" s="50">
        <v>10849</v>
      </c>
      <c r="M113" s="50">
        <v>4183</v>
      </c>
      <c r="N113" s="50">
        <v>10</v>
      </c>
      <c r="O113" s="50">
        <v>20551.2192</v>
      </c>
      <c r="P113" s="50">
        <v>17580.55</v>
      </c>
      <c r="Q113" s="50">
        <v>-9327.9</v>
      </c>
      <c r="R113" s="50">
        <v>1711.2200000000003</v>
      </c>
      <c r="S113" s="50">
        <v>30515.089199999995</v>
      </c>
      <c r="T113" s="50">
        <v>30345.105</v>
      </c>
      <c r="U113" s="50">
        <v>25793.339249999997</v>
      </c>
      <c r="V113" s="50">
        <v>4721.749949999998</v>
      </c>
      <c r="W113" s="50">
        <v>3305.224964999998</v>
      </c>
      <c r="X113" s="51">
        <v>1.109</v>
      </c>
      <c r="Y113" s="52">
        <v>14705</v>
      </c>
      <c r="Z113" s="46">
        <v>33652.721444999996</v>
      </c>
      <c r="AA113" s="46">
        <v>33883.550175413446</v>
      </c>
      <c r="AB113" s="46">
        <v>2304.2196651080208</v>
      </c>
      <c r="AC113" s="46">
        <v>-1346.4252687241597</v>
      </c>
      <c r="AD113" s="46">
        <v>0</v>
      </c>
      <c r="AE113" s="46">
        <v>19799184</v>
      </c>
      <c r="AF113" s="15" t="s">
        <v>58</v>
      </c>
      <c r="AG113" t="b">
        <f t="shared" si="1"/>
        <v>1</v>
      </c>
    </row>
    <row r="114" spans="1:33" ht="12.75">
      <c r="A114" t="s">
        <v>499</v>
      </c>
      <c r="B114" s="15" t="s">
        <v>500</v>
      </c>
      <c r="C114" s="36">
        <v>97057.097</v>
      </c>
      <c r="D114" s="41">
        <v>9658</v>
      </c>
      <c r="E114" s="45">
        <v>106715.097</v>
      </c>
      <c r="F114" s="49">
        <v>71710</v>
      </c>
      <c r="G114" s="49">
        <v>2836</v>
      </c>
      <c r="H114" s="49">
        <v>825</v>
      </c>
      <c r="I114" s="49">
        <v>0</v>
      </c>
      <c r="J114" s="49">
        <v>2794</v>
      </c>
      <c r="K114" s="50">
        <v>21</v>
      </c>
      <c r="L114" s="50">
        <v>36646</v>
      </c>
      <c r="M114" s="50">
        <v>9658</v>
      </c>
      <c r="N114" s="50">
        <v>8</v>
      </c>
      <c r="O114" s="50">
        <v>99361.37599999999</v>
      </c>
      <c r="P114" s="50">
        <v>5486.75</v>
      </c>
      <c r="Q114" s="50">
        <v>-31173.749999999996</v>
      </c>
      <c r="R114" s="50">
        <v>1979.48</v>
      </c>
      <c r="S114" s="50">
        <v>75653.85599999997</v>
      </c>
      <c r="T114" s="50">
        <v>106715.097</v>
      </c>
      <c r="U114" s="50">
        <v>90707.83244999999</v>
      </c>
      <c r="V114" s="50">
        <v>-15053.976450000016</v>
      </c>
      <c r="W114" s="50">
        <v>-10537.78351500001</v>
      </c>
      <c r="X114" s="51">
        <v>0.901</v>
      </c>
      <c r="Y114" s="52">
        <v>18961</v>
      </c>
      <c r="Z114" s="46">
        <v>96150.30239699999</v>
      </c>
      <c r="AA114" s="46">
        <v>96809.81078972958</v>
      </c>
      <c r="AB114" s="46">
        <v>5105.7333890474965</v>
      </c>
      <c r="AC114" s="46">
        <v>1455.0884552153161</v>
      </c>
      <c r="AD114" s="46">
        <v>27589932</v>
      </c>
      <c r="AE114" s="46">
        <v>0</v>
      </c>
      <c r="AF114" s="15" t="s">
        <v>500</v>
      </c>
      <c r="AG114" t="b">
        <f t="shared" si="1"/>
        <v>1</v>
      </c>
    </row>
    <row r="115" spans="1:33" ht="12.75">
      <c r="A115" t="s">
        <v>247</v>
      </c>
      <c r="B115" s="15" t="s">
        <v>248</v>
      </c>
      <c r="C115" s="36">
        <v>267019.045</v>
      </c>
      <c r="D115" s="41">
        <v>40436</v>
      </c>
      <c r="E115" s="45">
        <v>307455.045</v>
      </c>
      <c r="F115" s="49">
        <v>205558</v>
      </c>
      <c r="G115" s="49">
        <v>17356</v>
      </c>
      <c r="H115" s="49">
        <v>6311</v>
      </c>
      <c r="I115" s="49">
        <v>0</v>
      </c>
      <c r="J115" s="49">
        <v>-6047</v>
      </c>
      <c r="K115" s="50">
        <v>2301</v>
      </c>
      <c r="L115" s="50">
        <v>80285</v>
      </c>
      <c r="M115" s="50">
        <v>40436</v>
      </c>
      <c r="N115" s="50">
        <v>0</v>
      </c>
      <c r="O115" s="50">
        <v>284821.16479999997</v>
      </c>
      <c r="P115" s="50">
        <v>14977</v>
      </c>
      <c r="Q115" s="50">
        <v>-70198.1</v>
      </c>
      <c r="R115" s="50">
        <v>20722.15</v>
      </c>
      <c r="S115" s="50">
        <v>250322.2147999999</v>
      </c>
      <c r="T115" s="50">
        <v>307455.045</v>
      </c>
      <c r="U115" s="50">
        <v>261336.78824999998</v>
      </c>
      <c r="V115" s="50">
        <v>-11014.573450000084</v>
      </c>
      <c r="W115" s="50">
        <v>-7710.201415000058</v>
      </c>
      <c r="X115" s="51">
        <v>0.975</v>
      </c>
      <c r="Y115" s="52">
        <v>79451</v>
      </c>
      <c r="Z115" s="46">
        <v>299768.668875</v>
      </c>
      <c r="AA115" s="46">
        <v>301824.8241659542</v>
      </c>
      <c r="AB115" s="46">
        <v>3798.880116876492</v>
      </c>
      <c r="AC115" s="46">
        <v>148.23518304431173</v>
      </c>
      <c r="AD115" s="46">
        <v>11777434</v>
      </c>
      <c r="AE115" s="46">
        <v>0</v>
      </c>
      <c r="AF115" s="15" t="s">
        <v>248</v>
      </c>
      <c r="AG115" t="b">
        <f t="shared" si="1"/>
        <v>1</v>
      </c>
    </row>
    <row r="116" spans="1:33" ht="12.75">
      <c r="A116" t="s">
        <v>387</v>
      </c>
      <c r="B116" s="15" t="s">
        <v>388</v>
      </c>
      <c r="C116" s="36">
        <v>75648.524</v>
      </c>
      <c r="D116" s="41">
        <v>9972</v>
      </c>
      <c r="E116" s="45">
        <v>85620.524</v>
      </c>
      <c r="F116" s="49">
        <v>49431</v>
      </c>
      <c r="G116" s="49">
        <v>5897</v>
      </c>
      <c r="H116" s="49">
        <v>2307</v>
      </c>
      <c r="I116" s="49">
        <v>0</v>
      </c>
      <c r="J116" s="49">
        <v>3136</v>
      </c>
      <c r="K116" s="50">
        <v>231</v>
      </c>
      <c r="L116" s="50">
        <v>23809</v>
      </c>
      <c r="M116" s="50">
        <v>9972</v>
      </c>
      <c r="N116" s="50">
        <v>0</v>
      </c>
      <c r="O116" s="50">
        <v>68491.5936</v>
      </c>
      <c r="P116" s="50">
        <v>9639</v>
      </c>
      <c r="Q116" s="50">
        <v>-20433.999999999996</v>
      </c>
      <c r="R116" s="50">
        <v>4428.67</v>
      </c>
      <c r="S116" s="50">
        <v>62125.2636</v>
      </c>
      <c r="T116" s="50">
        <v>85620.524</v>
      </c>
      <c r="U116" s="50">
        <v>72777.4454</v>
      </c>
      <c r="V116" s="50">
        <v>-10652.181799999998</v>
      </c>
      <c r="W116" s="50">
        <v>-7456.527259999998</v>
      </c>
      <c r="X116" s="51">
        <v>0.913</v>
      </c>
      <c r="Y116" s="52">
        <v>23860</v>
      </c>
      <c r="Z116" s="46">
        <v>78171.53841200001</v>
      </c>
      <c r="AA116" s="46">
        <v>78707.7279441185</v>
      </c>
      <c r="AB116" s="46">
        <v>3298.731263374623</v>
      </c>
      <c r="AC116" s="46">
        <v>-351.9136704575576</v>
      </c>
      <c r="AD116" s="46">
        <v>0</v>
      </c>
      <c r="AE116" s="46">
        <v>8396660</v>
      </c>
      <c r="AF116" s="15" t="s">
        <v>388</v>
      </c>
      <c r="AG116" t="b">
        <f t="shared" si="1"/>
        <v>1</v>
      </c>
    </row>
    <row r="117" spans="1:33" ht="12.75">
      <c r="A117" t="s">
        <v>509</v>
      </c>
      <c r="B117" s="15" t="s">
        <v>510</v>
      </c>
      <c r="C117" s="36">
        <v>50310.921</v>
      </c>
      <c r="D117" s="41">
        <v>7234</v>
      </c>
      <c r="E117" s="45">
        <v>57544.921</v>
      </c>
      <c r="F117" s="49">
        <v>45874</v>
      </c>
      <c r="G117" s="49">
        <v>7373</v>
      </c>
      <c r="H117" s="49">
        <v>1264</v>
      </c>
      <c r="I117" s="49">
        <v>0</v>
      </c>
      <c r="J117" s="49">
        <v>4652</v>
      </c>
      <c r="K117" s="50">
        <v>1236</v>
      </c>
      <c r="L117" s="50">
        <v>18867</v>
      </c>
      <c r="M117" s="50">
        <v>7234</v>
      </c>
      <c r="N117" s="50">
        <v>1329</v>
      </c>
      <c r="O117" s="50">
        <v>63563.0144</v>
      </c>
      <c r="P117" s="50">
        <v>11295.65</v>
      </c>
      <c r="Q117" s="50">
        <v>-18217.199999999997</v>
      </c>
      <c r="R117" s="50">
        <v>2941.51</v>
      </c>
      <c r="S117" s="50">
        <v>59582.9744</v>
      </c>
      <c r="T117" s="50">
        <v>57544.921</v>
      </c>
      <c r="U117" s="50">
        <v>48913.18285</v>
      </c>
      <c r="V117" s="50">
        <v>10669.791550000002</v>
      </c>
      <c r="W117" s="50">
        <v>7468.854085000001</v>
      </c>
      <c r="X117" s="51">
        <v>1.13</v>
      </c>
      <c r="Y117" s="52">
        <v>14484</v>
      </c>
      <c r="Z117" s="46">
        <v>65025.760729999995</v>
      </c>
      <c r="AA117" s="46">
        <v>65471.78153155704</v>
      </c>
      <c r="AB117" s="46">
        <v>4520.283176716172</v>
      </c>
      <c r="AC117" s="46">
        <v>869.638242883992</v>
      </c>
      <c r="AD117" s="46">
        <v>12595840</v>
      </c>
      <c r="AE117" s="46">
        <v>0</v>
      </c>
      <c r="AF117" s="15" t="s">
        <v>510</v>
      </c>
      <c r="AG117" t="b">
        <f t="shared" si="1"/>
        <v>1</v>
      </c>
    </row>
    <row r="118" spans="1:33" ht="12.75">
      <c r="A118" t="s">
        <v>411</v>
      </c>
      <c r="B118" s="15" t="s">
        <v>412</v>
      </c>
      <c r="C118" s="36">
        <v>68193.065</v>
      </c>
      <c r="D118" s="41">
        <v>8820</v>
      </c>
      <c r="E118" s="45">
        <v>77013.065</v>
      </c>
      <c r="F118" s="49">
        <v>52752</v>
      </c>
      <c r="G118" s="49">
        <v>6527</v>
      </c>
      <c r="H118" s="49">
        <v>804</v>
      </c>
      <c r="I118" s="49">
        <v>0</v>
      </c>
      <c r="J118" s="49">
        <v>3706</v>
      </c>
      <c r="K118" s="50">
        <v>385</v>
      </c>
      <c r="L118" s="50">
        <v>18992</v>
      </c>
      <c r="M118" s="50">
        <v>8820</v>
      </c>
      <c r="N118" s="50">
        <v>0</v>
      </c>
      <c r="O118" s="50">
        <v>73093.1712</v>
      </c>
      <c r="P118" s="50">
        <v>9381.449999999999</v>
      </c>
      <c r="Q118" s="50">
        <v>-16470.449999999997</v>
      </c>
      <c r="R118" s="50">
        <v>4268.36</v>
      </c>
      <c r="S118" s="50">
        <v>70272.5312</v>
      </c>
      <c r="T118" s="50">
        <v>77013.065</v>
      </c>
      <c r="U118" s="50">
        <v>65461.10525</v>
      </c>
      <c r="V118" s="50">
        <v>4811.425949999997</v>
      </c>
      <c r="W118" s="50">
        <v>3367.9981649999977</v>
      </c>
      <c r="X118" s="51">
        <v>1.044</v>
      </c>
      <c r="Y118" s="52">
        <v>20409</v>
      </c>
      <c r="Z118" s="46">
        <v>80401.63986000001</v>
      </c>
      <c r="AA118" s="46">
        <v>80953.12597033956</v>
      </c>
      <c r="AB118" s="46">
        <v>3966.540544384319</v>
      </c>
      <c r="AC118" s="46">
        <v>315.8956105521388</v>
      </c>
      <c r="AD118" s="46">
        <v>6447114</v>
      </c>
      <c r="AE118" s="46">
        <v>0</v>
      </c>
      <c r="AF118" s="15" t="s">
        <v>412</v>
      </c>
      <c r="AG118" t="b">
        <f t="shared" si="1"/>
        <v>1</v>
      </c>
    </row>
    <row r="119" spans="1:33" ht="12.75">
      <c r="A119" t="s">
        <v>265</v>
      </c>
      <c r="B119" s="15" t="s">
        <v>266</v>
      </c>
      <c r="C119" s="36">
        <v>167356.984</v>
      </c>
      <c r="D119" s="41">
        <v>23465</v>
      </c>
      <c r="E119" s="45">
        <v>190821.984</v>
      </c>
      <c r="F119" s="49">
        <v>143593</v>
      </c>
      <c r="G119" s="49">
        <v>19133</v>
      </c>
      <c r="H119" s="49">
        <v>9204</v>
      </c>
      <c r="I119" s="49">
        <v>-81</v>
      </c>
      <c r="J119" s="49">
        <v>6708</v>
      </c>
      <c r="K119" s="50">
        <v>3090</v>
      </c>
      <c r="L119" s="50">
        <v>58570</v>
      </c>
      <c r="M119" s="50">
        <v>23465</v>
      </c>
      <c r="N119" s="50">
        <v>4407</v>
      </c>
      <c r="O119" s="50">
        <v>198962.4608</v>
      </c>
      <c r="P119" s="50">
        <v>29719.399999999998</v>
      </c>
      <c r="Q119" s="50">
        <v>-56156.95</v>
      </c>
      <c r="R119" s="50">
        <v>9988.35</v>
      </c>
      <c r="S119" s="50">
        <v>182513.2608</v>
      </c>
      <c r="T119" s="50">
        <v>190821.984</v>
      </c>
      <c r="U119" s="50">
        <v>162198.6864</v>
      </c>
      <c r="V119" s="50">
        <v>20314.574399999983</v>
      </c>
      <c r="W119" s="50">
        <v>14220.202079999988</v>
      </c>
      <c r="X119" s="51">
        <v>1.075</v>
      </c>
      <c r="Y119" s="52">
        <v>74810</v>
      </c>
      <c r="Z119" s="46">
        <v>205133.6328</v>
      </c>
      <c r="AA119" s="46">
        <v>206540.67312218345</v>
      </c>
      <c r="AB119" s="46">
        <v>2760.8698452370463</v>
      </c>
      <c r="AC119" s="46">
        <v>-889.7750885951341</v>
      </c>
      <c r="AD119" s="46">
        <v>0</v>
      </c>
      <c r="AE119" s="46">
        <v>66564074</v>
      </c>
      <c r="AF119" s="15" t="s">
        <v>266</v>
      </c>
      <c r="AG119" t="b">
        <f t="shared" si="1"/>
        <v>1</v>
      </c>
    </row>
    <row r="120" spans="1:33" ht="12.75">
      <c r="A120" t="s">
        <v>426</v>
      </c>
      <c r="B120" s="15" t="s">
        <v>427</v>
      </c>
      <c r="C120" s="36">
        <v>48969.93</v>
      </c>
      <c r="D120" s="41">
        <v>3367</v>
      </c>
      <c r="E120" s="45">
        <v>52336.93</v>
      </c>
      <c r="F120" s="49">
        <v>40573</v>
      </c>
      <c r="G120" s="49">
        <v>2199</v>
      </c>
      <c r="H120" s="49">
        <v>2462</v>
      </c>
      <c r="I120" s="49">
        <v>0</v>
      </c>
      <c r="J120" s="49">
        <v>0</v>
      </c>
      <c r="K120" s="50">
        <v>2379</v>
      </c>
      <c r="L120" s="50">
        <v>14378</v>
      </c>
      <c r="M120" s="50">
        <v>3367</v>
      </c>
      <c r="N120" s="50">
        <v>5641</v>
      </c>
      <c r="O120" s="50">
        <v>56217.9488</v>
      </c>
      <c r="P120" s="50">
        <v>3961.8499999999995</v>
      </c>
      <c r="Q120" s="50">
        <v>-19038.3</v>
      </c>
      <c r="R120" s="50">
        <v>417.69</v>
      </c>
      <c r="S120" s="50">
        <v>41559.1888</v>
      </c>
      <c r="T120" s="50">
        <v>52336.93</v>
      </c>
      <c r="U120" s="50">
        <v>44486.3905</v>
      </c>
      <c r="V120" s="50">
        <v>-2927.201699999998</v>
      </c>
      <c r="W120" s="50">
        <v>-2049.0411899999986</v>
      </c>
      <c r="X120" s="51">
        <v>0.961</v>
      </c>
      <c r="Y120" s="52">
        <v>8085</v>
      </c>
      <c r="Z120" s="46">
        <v>50295.78973</v>
      </c>
      <c r="AA120" s="46">
        <v>50640.77559711604</v>
      </c>
      <c r="AB120" s="46">
        <v>6263.546765258632</v>
      </c>
      <c r="AC120" s="46">
        <v>2612.9018314264517</v>
      </c>
      <c r="AD120" s="46">
        <v>21125311</v>
      </c>
      <c r="AE120" s="46">
        <v>0</v>
      </c>
      <c r="AF120" s="15" t="s">
        <v>427</v>
      </c>
      <c r="AG120" t="b">
        <f t="shared" si="1"/>
        <v>1</v>
      </c>
    </row>
    <row r="121" spans="1:33" ht="12.75">
      <c r="A121" t="s">
        <v>331</v>
      </c>
      <c r="B121" s="15" t="s">
        <v>332</v>
      </c>
      <c r="C121" s="36">
        <v>125244.435</v>
      </c>
      <c r="D121" s="41">
        <v>10314</v>
      </c>
      <c r="E121" s="45">
        <v>135558.435</v>
      </c>
      <c r="F121" s="49">
        <v>88192</v>
      </c>
      <c r="G121" s="49">
        <v>23934</v>
      </c>
      <c r="H121" s="49">
        <v>3988</v>
      </c>
      <c r="I121" s="49">
        <v>0</v>
      </c>
      <c r="J121" s="49">
        <v>4577</v>
      </c>
      <c r="K121" s="50">
        <v>1502</v>
      </c>
      <c r="L121" s="50">
        <v>21905</v>
      </c>
      <c r="M121" s="50">
        <v>10314</v>
      </c>
      <c r="N121" s="50">
        <v>0</v>
      </c>
      <c r="O121" s="50">
        <v>122198.8352</v>
      </c>
      <c r="P121" s="50">
        <v>27624.149999999998</v>
      </c>
      <c r="Q121" s="50">
        <v>-19895.95</v>
      </c>
      <c r="R121" s="50">
        <v>5043.05</v>
      </c>
      <c r="S121" s="50">
        <v>134970.0852</v>
      </c>
      <c r="T121" s="50">
        <v>135558.435</v>
      </c>
      <c r="U121" s="50">
        <v>115224.66975</v>
      </c>
      <c r="V121" s="50">
        <v>19745.41545</v>
      </c>
      <c r="W121" s="50">
        <v>13821.790815</v>
      </c>
      <c r="X121" s="51">
        <v>1.102</v>
      </c>
      <c r="Y121" s="52">
        <v>41123</v>
      </c>
      <c r="Z121" s="46">
        <v>149385.39537</v>
      </c>
      <c r="AA121" s="46">
        <v>150410.05072252252</v>
      </c>
      <c r="AB121" s="46">
        <v>3657.565127119192</v>
      </c>
      <c r="AC121" s="46">
        <v>6.920193287011443</v>
      </c>
      <c r="AD121" s="46">
        <v>284579</v>
      </c>
      <c r="AE121" s="46">
        <v>0</v>
      </c>
      <c r="AF121" s="15" t="s">
        <v>332</v>
      </c>
      <c r="AG121" t="b">
        <f t="shared" si="1"/>
        <v>1</v>
      </c>
    </row>
    <row r="122" spans="1:33" ht="12.75">
      <c r="A122" t="s">
        <v>203</v>
      </c>
      <c r="B122" s="15" t="s">
        <v>204</v>
      </c>
      <c r="C122" s="36">
        <v>74545.152</v>
      </c>
      <c r="D122" s="41">
        <v>12177</v>
      </c>
      <c r="E122" s="45">
        <v>86722.152</v>
      </c>
      <c r="F122" s="49">
        <v>46298</v>
      </c>
      <c r="G122" s="49">
        <v>6018</v>
      </c>
      <c r="H122" s="49">
        <v>51958</v>
      </c>
      <c r="I122" s="49">
        <v>0</v>
      </c>
      <c r="J122" s="49">
        <v>316</v>
      </c>
      <c r="K122" s="50">
        <v>53342</v>
      </c>
      <c r="L122" s="50">
        <v>20789</v>
      </c>
      <c r="M122" s="50">
        <v>12177</v>
      </c>
      <c r="N122" s="50">
        <v>0</v>
      </c>
      <c r="O122" s="50">
        <v>64150.508799999996</v>
      </c>
      <c r="P122" s="50">
        <v>49548.2</v>
      </c>
      <c r="Q122" s="50">
        <v>-63011.34999999999</v>
      </c>
      <c r="R122" s="50">
        <v>6816.32</v>
      </c>
      <c r="S122" s="50">
        <v>57503.6788</v>
      </c>
      <c r="T122" s="50">
        <v>86722.152</v>
      </c>
      <c r="U122" s="50">
        <v>73713.8292</v>
      </c>
      <c r="V122" s="50">
        <v>-16210.150399999991</v>
      </c>
      <c r="W122" s="50">
        <v>-11347.105279999992</v>
      </c>
      <c r="X122" s="51">
        <v>0.869</v>
      </c>
      <c r="Y122" s="52">
        <v>28961</v>
      </c>
      <c r="Z122" s="46">
        <v>75361.550088</v>
      </c>
      <c r="AA122" s="46">
        <v>75878.46551658527</v>
      </c>
      <c r="AB122" s="46">
        <v>2620.022289167683</v>
      </c>
      <c r="AC122" s="46">
        <v>-1030.6226446644973</v>
      </c>
      <c r="AD122" s="46">
        <v>0</v>
      </c>
      <c r="AE122" s="46">
        <v>29847862</v>
      </c>
      <c r="AF122" s="15" t="s">
        <v>204</v>
      </c>
      <c r="AG122" t="b">
        <f t="shared" si="1"/>
        <v>1</v>
      </c>
    </row>
    <row r="123" spans="1:33" ht="12.75">
      <c r="A123" t="s">
        <v>438</v>
      </c>
      <c r="B123" s="15" t="s">
        <v>439</v>
      </c>
      <c r="C123" s="36">
        <v>92755.906</v>
      </c>
      <c r="D123" s="41">
        <v>9605</v>
      </c>
      <c r="E123" s="45">
        <v>102360.906</v>
      </c>
      <c r="F123" s="49">
        <v>69770</v>
      </c>
      <c r="G123" s="49">
        <v>3293</v>
      </c>
      <c r="H123" s="49">
        <v>923</v>
      </c>
      <c r="I123" s="49">
        <v>0</v>
      </c>
      <c r="J123" s="49">
        <v>2071</v>
      </c>
      <c r="K123" s="50">
        <v>349</v>
      </c>
      <c r="L123" s="50">
        <v>32937</v>
      </c>
      <c r="M123" s="50">
        <v>9605</v>
      </c>
      <c r="N123" s="50">
        <v>1450</v>
      </c>
      <c r="O123" s="50">
        <v>96673.31199999999</v>
      </c>
      <c r="P123" s="50">
        <v>5343.949999999999</v>
      </c>
      <c r="Q123" s="50">
        <v>-29525.600000000002</v>
      </c>
      <c r="R123" s="50">
        <v>2564.96</v>
      </c>
      <c r="S123" s="50">
        <v>75056.62200000002</v>
      </c>
      <c r="T123" s="50">
        <v>102360.906</v>
      </c>
      <c r="U123" s="50">
        <v>87006.7701</v>
      </c>
      <c r="V123" s="50">
        <v>-11950.148099999977</v>
      </c>
      <c r="W123" s="50">
        <v>-8365.103669999984</v>
      </c>
      <c r="X123" s="51">
        <v>0.918</v>
      </c>
      <c r="Y123" s="52">
        <v>24868</v>
      </c>
      <c r="Z123" s="46">
        <v>93967.31170800001</v>
      </c>
      <c r="AA123" s="46">
        <v>94611.84666180373</v>
      </c>
      <c r="AB123" s="46">
        <v>3804.561953587089</v>
      </c>
      <c r="AC123" s="46">
        <v>153.91701975490878</v>
      </c>
      <c r="AD123" s="46">
        <v>3827608</v>
      </c>
      <c r="AE123" s="46">
        <v>0</v>
      </c>
      <c r="AF123" s="15" t="s">
        <v>439</v>
      </c>
      <c r="AG123" t="b">
        <f t="shared" si="1"/>
        <v>1</v>
      </c>
    </row>
    <row r="124" spans="1:33" ht="12.75">
      <c r="A124" t="s">
        <v>259</v>
      </c>
      <c r="B124" s="15" t="s">
        <v>260</v>
      </c>
      <c r="C124" s="36">
        <v>71760.791</v>
      </c>
      <c r="D124" s="41">
        <v>12833</v>
      </c>
      <c r="E124" s="45">
        <v>84593.791</v>
      </c>
      <c r="F124" s="49">
        <v>52325</v>
      </c>
      <c r="G124" s="49">
        <v>19106</v>
      </c>
      <c r="H124" s="49">
        <v>822</v>
      </c>
      <c r="I124" s="49">
        <v>2166</v>
      </c>
      <c r="J124" s="49">
        <v>3497</v>
      </c>
      <c r="K124" s="50">
        <v>542</v>
      </c>
      <c r="L124" s="50">
        <v>27399</v>
      </c>
      <c r="M124" s="50">
        <v>12833</v>
      </c>
      <c r="N124" s="50">
        <v>256</v>
      </c>
      <c r="O124" s="50">
        <v>72501.52</v>
      </c>
      <c r="P124" s="50">
        <v>21752.35</v>
      </c>
      <c r="Q124" s="50">
        <v>-23967.449999999997</v>
      </c>
      <c r="R124" s="50">
        <v>6250.22</v>
      </c>
      <c r="S124" s="50">
        <v>76536.64000000001</v>
      </c>
      <c r="T124" s="50">
        <v>84593.791</v>
      </c>
      <c r="U124" s="50">
        <v>71904.72235</v>
      </c>
      <c r="V124" s="50">
        <v>4631.917650000018</v>
      </c>
      <c r="W124" s="50">
        <v>3242.342355000012</v>
      </c>
      <c r="X124" s="51">
        <v>1.038</v>
      </c>
      <c r="Y124" s="52">
        <v>23377</v>
      </c>
      <c r="Z124" s="46">
        <v>87808.355058</v>
      </c>
      <c r="AA124" s="46">
        <v>88410.64486540406</v>
      </c>
      <c r="AB124" s="46">
        <v>3781.949987825814</v>
      </c>
      <c r="AC124" s="46">
        <v>131.30505399363346</v>
      </c>
      <c r="AD124" s="46">
        <v>3069518</v>
      </c>
      <c r="AE124" s="46">
        <v>0</v>
      </c>
      <c r="AF124" s="15" t="s">
        <v>260</v>
      </c>
      <c r="AG124" t="b">
        <f t="shared" si="1"/>
        <v>1</v>
      </c>
    </row>
    <row r="125" spans="1:33" ht="12.75">
      <c r="A125" t="s">
        <v>235</v>
      </c>
      <c r="B125" s="15" t="s">
        <v>236</v>
      </c>
      <c r="C125" s="36">
        <v>121249.907</v>
      </c>
      <c r="D125" s="41">
        <v>16034</v>
      </c>
      <c r="E125" s="45">
        <v>137283.907</v>
      </c>
      <c r="F125" s="49">
        <v>99046</v>
      </c>
      <c r="G125" s="49">
        <v>7572</v>
      </c>
      <c r="H125" s="49">
        <v>11469</v>
      </c>
      <c r="I125" s="49">
        <v>5595</v>
      </c>
      <c r="J125" s="49">
        <v>0</v>
      </c>
      <c r="K125" s="50">
        <v>7147</v>
      </c>
      <c r="L125" s="50">
        <v>28691</v>
      </c>
      <c r="M125" s="50">
        <v>16034</v>
      </c>
      <c r="N125" s="50">
        <v>0</v>
      </c>
      <c r="O125" s="50">
        <v>137238.1376</v>
      </c>
      <c r="P125" s="50">
        <v>20940.6</v>
      </c>
      <c r="Q125" s="50">
        <v>-30462.3</v>
      </c>
      <c r="R125" s="50">
        <v>8751.43</v>
      </c>
      <c r="S125" s="50">
        <v>136467.8676</v>
      </c>
      <c r="T125" s="50">
        <v>137283.907</v>
      </c>
      <c r="U125" s="50">
        <v>116691.32095000001</v>
      </c>
      <c r="V125" s="50">
        <v>19776.54664999999</v>
      </c>
      <c r="W125" s="50">
        <v>13843.582654999991</v>
      </c>
      <c r="X125" s="51">
        <v>1.101</v>
      </c>
      <c r="Y125" s="52">
        <v>41641</v>
      </c>
      <c r="Z125" s="46">
        <v>151149.581607</v>
      </c>
      <c r="AA125" s="46">
        <v>152186.33776004665</v>
      </c>
      <c r="AB125" s="46">
        <v>3654.7234158652927</v>
      </c>
      <c r="AC125" s="46">
        <v>4.078482033112323</v>
      </c>
      <c r="AD125" s="46">
        <v>169832</v>
      </c>
      <c r="AE125" s="46">
        <v>0</v>
      </c>
      <c r="AF125" s="15" t="s">
        <v>236</v>
      </c>
      <c r="AG125" t="b">
        <f t="shared" si="1"/>
        <v>1</v>
      </c>
    </row>
    <row r="126" spans="1:33" ht="12.75">
      <c r="A126" t="s">
        <v>399</v>
      </c>
      <c r="B126" s="15" t="s">
        <v>400</v>
      </c>
      <c r="C126" s="36">
        <v>18756.493</v>
      </c>
      <c r="D126" s="41">
        <v>3417</v>
      </c>
      <c r="E126" s="45">
        <v>22173.493</v>
      </c>
      <c r="F126" s="49">
        <v>13565</v>
      </c>
      <c r="G126" s="49">
        <v>7662</v>
      </c>
      <c r="H126" s="49">
        <v>124</v>
      </c>
      <c r="I126" s="49">
        <v>0</v>
      </c>
      <c r="J126" s="49">
        <v>1207</v>
      </c>
      <c r="K126" s="50">
        <v>0</v>
      </c>
      <c r="L126" s="50">
        <v>8739</v>
      </c>
      <c r="M126" s="50">
        <v>3417</v>
      </c>
      <c r="N126" s="50">
        <v>65</v>
      </c>
      <c r="O126" s="50">
        <v>18795.664</v>
      </c>
      <c r="P126" s="50">
        <v>7644.049999999999</v>
      </c>
      <c r="Q126" s="50">
        <v>-7483.4</v>
      </c>
      <c r="R126" s="50">
        <v>1418.82</v>
      </c>
      <c r="S126" s="50">
        <v>20375.134000000005</v>
      </c>
      <c r="T126" s="50">
        <v>22173.493</v>
      </c>
      <c r="U126" s="50">
        <v>18847.46905</v>
      </c>
      <c r="V126" s="50">
        <v>1527.6649500000058</v>
      </c>
      <c r="W126" s="50">
        <v>1069.365465000004</v>
      </c>
      <c r="X126" s="51">
        <v>1.048</v>
      </c>
      <c r="Y126" s="52">
        <v>5679</v>
      </c>
      <c r="Z126" s="46">
        <v>23237.820664</v>
      </c>
      <c r="AA126" s="46">
        <v>23397.21213105306</v>
      </c>
      <c r="AB126" s="46">
        <v>4119.952831669847</v>
      </c>
      <c r="AC126" s="46">
        <v>469.3078978376666</v>
      </c>
      <c r="AD126" s="46">
        <v>2665200</v>
      </c>
      <c r="AE126" s="46">
        <v>0</v>
      </c>
      <c r="AF126" s="15" t="s">
        <v>400</v>
      </c>
      <c r="AG126" t="b">
        <f t="shared" si="1"/>
        <v>1</v>
      </c>
    </row>
    <row r="127" spans="1:33" ht="12.75">
      <c r="A127" t="s">
        <v>397</v>
      </c>
      <c r="B127" s="15" t="s">
        <v>398</v>
      </c>
      <c r="C127" s="36">
        <v>12986.944</v>
      </c>
      <c r="D127" s="41">
        <v>1977</v>
      </c>
      <c r="E127" s="45">
        <v>14963.944</v>
      </c>
      <c r="F127" s="49">
        <v>9771</v>
      </c>
      <c r="G127" s="49">
        <v>3240</v>
      </c>
      <c r="H127" s="49">
        <v>1140</v>
      </c>
      <c r="I127" s="49">
        <v>0</v>
      </c>
      <c r="J127" s="49">
        <v>1084</v>
      </c>
      <c r="K127" s="50">
        <v>838</v>
      </c>
      <c r="L127" s="50">
        <v>3722</v>
      </c>
      <c r="M127" s="50">
        <v>1977</v>
      </c>
      <c r="N127" s="50">
        <v>345</v>
      </c>
      <c r="O127" s="50">
        <v>13538.6976</v>
      </c>
      <c r="P127" s="50">
        <v>4644.4</v>
      </c>
      <c r="Q127" s="50">
        <v>-4169.25</v>
      </c>
      <c r="R127" s="50">
        <v>1047.71</v>
      </c>
      <c r="S127" s="50">
        <v>15061.5576</v>
      </c>
      <c r="T127" s="50">
        <v>14963.944</v>
      </c>
      <c r="U127" s="50">
        <v>12719.3524</v>
      </c>
      <c r="V127" s="50">
        <v>2342.2052000000003</v>
      </c>
      <c r="W127" s="50">
        <v>1639.54364</v>
      </c>
      <c r="X127" s="51">
        <v>1.11</v>
      </c>
      <c r="Y127" s="52">
        <v>7130</v>
      </c>
      <c r="Z127" s="46">
        <v>16609.97784</v>
      </c>
      <c r="AA127" s="46">
        <v>16723.908004705074</v>
      </c>
      <c r="AB127" s="46">
        <v>2345.569145119926</v>
      </c>
      <c r="AC127" s="46">
        <v>-1305.0757887122545</v>
      </c>
      <c r="AD127" s="46">
        <v>0</v>
      </c>
      <c r="AE127" s="46">
        <v>9305190</v>
      </c>
      <c r="AF127" s="15" t="s">
        <v>398</v>
      </c>
      <c r="AG127" t="b">
        <f t="shared" si="1"/>
        <v>1</v>
      </c>
    </row>
    <row r="128" spans="1:33" ht="12.75">
      <c r="A128" t="s">
        <v>447</v>
      </c>
      <c r="B128" s="15" t="s">
        <v>448</v>
      </c>
      <c r="C128" s="36">
        <v>37411.356</v>
      </c>
      <c r="D128" s="41">
        <v>6188</v>
      </c>
      <c r="E128" s="45">
        <v>43599.356</v>
      </c>
      <c r="F128" s="49">
        <v>36131</v>
      </c>
      <c r="G128" s="49">
        <v>1633</v>
      </c>
      <c r="H128" s="49">
        <v>1470</v>
      </c>
      <c r="I128" s="49">
        <v>0</v>
      </c>
      <c r="J128" s="49">
        <v>2477</v>
      </c>
      <c r="K128" s="50">
        <v>84</v>
      </c>
      <c r="L128" s="50">
        <v>16619</v>
      </c>
      <c r="M128" s="50">
        <v>6188</v>
      </c>
      <c r="N128" s="50">
        <v>448</v>
      </c>
      <c r="O128" s="50">
        <v>50063.1136</v>
      </c>
      <c r="P128" s="50">
        <v>4743</v>
      </c>
      <c r="Q128" s="50">
        <v>-14578.349999999999</v>
      </c>
      <c r="R128" s="50">
        <v>2434.57</v>
      </c>
      <c r="S128" s="50">
        <v>42662.33359999999</v>
      </c>
      <c r="T128" s="50">
        <v>43599.356</v>
      </c>
      <c r="U128" s="50">
        <v>37059.4526</v>
      </c>
      <c r="V128" s="50">
        <v>5602.880999999994</v>
      </c>
      <c r="W128" s="50">
        <v>3922.0166999999956</v>
      </c>
      <c r="X128" s="51">
        <v>1.09</v>
      </c>
      <c r="Y128" s="52">
        <v>15260</v>
      </c>
      <c r="Z128" s="46">
        <v>47523.29804</v>
      </c>
      <c r="AA128" s="46">
        <v>47849.2669982479</v>
      </c>
      <c r="AB128" s="46">
        <v>3135.6007207239777</v>
      </c>
      <c r="AC128" s="46">
        <v>-515.0442131082027</v>
      </c>
      <c r="AD128" s="46">
        <v>0</v>
      </c>
      <c r="AE128" s="46">
        <v>7859575</v>
      </c>
      <c r="AF128" s="15" t="s">
        <v>448</v>
      </c>
      <c r="AG128" t="b">
        <f t="shared" si="1"/>
        <v>1</v>
      </c>
    </row>
    <row r="129" spans="1:33" ht="12.75">
      <c r="A129" t="s">
        <v>291</v>
      </c>
      <c r="B129" s="15" t="s">
        <v>292</v>
      </c>
      <c r="C129" s="36">
        <v>105740.936</v>
      </c>
      <c r="D129" s="41">
        <v>10528</v>
      </c>
      <c r="E129" s="45">
        <v>116268.936</v>
      </c>
      <c r="F129" s="49">
        <v>54922</v>
      </c>
      <c r="G129" s="49">
        <v>33155</v>
      </c>
      <c r="H129" s="49">
        <v>391</v>
      </c>
      <c r="I129" s="49">
        <v>0</v>
      </c>
      <c r="J129" s="49">
        <v>4068</v>
      </c>
      <c r="K129" s="50">
        <v>131</v>
      </c>
      <c r="L129" s="50">
        <v>11245</v>
      </c>
      <c r="M129" s="50">
        <v>10528</v>
      </c>
      <c r="N129" s="50">
        <v>0</v>
      </c>
      <c r="O129" s="50">
        <v>76099.92319999999</v>
      </c>
      <c r="P129" s="50">
        <v>31971.899999999998</v>
      </c>
      <c r="Q129" s="50">
        <v>-9669.6</v>
      </c>
      <c r="R129" s="50">
        <v>7037.150000000001</v>
      </c>
      <c r="S129" s="50">
        <v>105439.37319999999</v>
      </c>
      <c r="T129" s="50">
        <v>116268.936</v>
      </c>
      <c r="U129" s="50">
        <v>98828.5956</v>
      </c>
      <c r="V129" s="50">
        <v>6610.777599999987</v>
      </c>
      <c r="W129" s="50">
        <v>4627.54431999999</v>
      </c>
      <c r="X129" s="51">
        <v>1.04</v>
      </c>
      <c r="Y129" s="52">
        <v>38543</v>
      </c>
      <c r="Z129" s="46">
        <v>120919.69344</v>
      </c>
      <c r="AA129" s="46">
        <v>121749.0985555523</v>
      </c>
      <c r="AB129" s="46">
        <v>3158.7862531601663</v>
      </c>
      <c r="AC129" s="46">
        <v>-491.8586806720141</v>
      </c>
      <c r="AD129" s="46">
        <v>0</v>
      </c>
      <c r="AE129" s="46">
        <v>18957709</v>
      </c>
      <c r="AF129" s="15" t="s">
        <v>292</v>
      </c>
      <c r="AG129" t="b">
        <f t="shared" si="1"/>
        <v>1</v>
      </c>
    </row>
    <row r="130" spans="1:33" ht="12.75">
      <c r="A130" t="s">
        <v>139</v>
      </c>
      <c r="B130" s="15" t="s">
        <v>140</v>
      </c>
      <c r="C130" s="36">
        <v>16015.832999999999</v>
      </c>
      <c r="D130" s="41">
        <v>1591</v>
      </c>
      <c r="E130" s="45">
        <v>17606.833</v>
      </c>
      <c r="F130" s="49">
        <v>9870</v>
      </c>
      <c r="G130" s="49">
        <v>4825</v>
      </c>
      <c r="H130" s="49">
        <v>171</v>
      </c>
      <c r="I130" s="49">
        <v>2241</v>
      </c>
      <c r="J130" s="49">
        <v>747</v>
      </c>
      <c r="K130" s="50">
        <v>115</v>
      </c>
      <c r="L130" s="50">
        <v>3381</v>
      </c>
      <c r="M130" s="50">
        <v>1591</v>
      </c>
      <c r="N130" s="50">
        <v>0</v>
      </c>
      <c r="O130" s="50">
        <v>13675.872</v>
      </c>
      <c r="P130" s="50">
        <v>6786.4</v>
      </c>
      <c r="Q130" s="50">
        <v>-2971.6</v>
      </c>
      <c r="R130" s="50">
        <v>777.58</v>
      </c>
      <c r="S130" s="50">
        <v>18268.252</v>
      </c>
      <c r="T130" s="50">
        <v>17606.833</v>
      </c>
      <c r="U130" s="50">
        <v>14965.808049999998</v>
      </c>
      <c r="V130" s="50">
        <v>3302.4439500000026</v>
      </c>
      <c r="W130" s="50">
        <v>2311.7107650000016</v>
      </c>
      <c r="X130" s="51">
        <v>1.131</v>
      </c>
      <c r="Y130" s="52">
        <v>8140</v>
      </c>
      <c r="Z130" s="46">
        <v>19913.328123</v>
      </c>
      <c r="AA130" s="46">
        <v>20049.916430024467</v>
      </c>
      <c r="AB130" s="46">
        <v>2463.1346965632024</v>
      </c>
      <c r="AC130" s="46">
        <v>-1187.510237268978</v>
      </c>
      <c r="AD130" s="46">
        <v>0</v>
      </c>
      <c r="AE130" s="46">
        <v>9666333</v>
      </c>
      <c r="AF130" s="15" t="s">
        <v>140</v>
      </c>
      <c r="AG130" t="b">
        <f t="shared" si="1"/>
        <v>1</v>
      </c>
    </row>
    <row r="131" spans="1:33" ht="12.75">
      <c r="A131" t="s">
        <v>43</v>
      </c>
      <c r="B131" s="15" t="s">
        <v>44</v>
      </c>
      <c r="C131" s="36">
        <v>134365.949</v>
      </c>
      <c r="D131" s="41">
        <v>13667</v>
      </c>
      <c r="E131" s="45">
        <v>148032.949</v>
      </c>
      <c r="F131" s="49">
        <v>89000</v>
      </c>
      <c r="G131" s="49">
        <v>35230</v>
      </c>
      <c r="H131" s="49">
        <v>14403</v>
      </c>
      <c r="I131" s="49">
        <v>0</v>
      </c>
      <c r="J131" s="49">
        <v>0</v>
      </c>
      <c r="K131" s="50">
        <v>337</v>
      </c>
      <c r="L131" s="50">
        <v>30214</v>
      </c>
      <c r="M131" s="50">
        <v>13667</v>
      </c>
      <c r="N131" s="50">
        <v>1555</v>
      </c>
      <c r="O131" s="50">
        <v>123318.4</v>
      </c>
      <c r="P131" s="50">
        <v>42188.05</v>
      </c>
      <c r="Q131" s="50">
        <v>-27290.1</v>
      </c>
      <c r="R131" s="50">
        <v>6480.57</v>
      </c>
      <c r="S131" s="50">
        <v>144696.91999999998</v>
      </c>
      <c r="T131" s="50">
        <v>148032.949</v>
      </c>
      <c r="U131" s="50">
        <v>125828.00665</v>
      </c>
      <c r="V131" s="50">
        <v>18868.913349999988</v>
      </c>
      <c r="W131" s="50">
        <v>13208.23934499999</v>
      </c>
      <c r="X131" s="51">
        <v>1.089</v>
      </c>
      <c r="Y131" s="52">
        <v>43943</v>
      </c>
      <c r="Z131" s="46">
        <v>161207.88146099998</v>
      </c>
      <c r="AA131" s="46">
        <v>162313.6289016966</v>
      </c>
      <c r="AB131" s="46">
        <v>3693.7311722389595</v>
      </c>
      <c r="AC131" s="46">
        <v>43.0862384067791</v>
      </c>
      <c r="AD131" s="46">
        <v>1893339</v>
      </c>
      <c r="AE131" s="46">
        <v>0</v>
      </c>
      <c r="AF131" s="15" t="s">
        <v>44</v>
      </c>
      <c r="AG131" t="b">
        <f t="shared" si="1"/>
        <v>1</v>
      </c>
    </row>
    <row r="132" spans="1:33" ht="12.75">
      <c r="A132" t="s">
        <v>353</v>
      </c>
      <c r="B132" s="15" t="s">
        <v>354</v>
      </c>
      <c r="C132" s="36">
        <v>153825.898</v>
      </c>
      <c r="D132" s="41">
        <v>12978</v>
      </c>
      <c r="E132" s="45">
        <v>166803.898</v>
      </c>
      <c r="F132" s="49">
        <v>105981</v>
      </c>
      <c r="G132" s="49">
        <v>3577</v>
      </c>
      <c r="H132" s="49">
        <v>3349</v>
      </c>
      <c r="I132" s="49">
        <v>0</v>
      </c>
      <c r="J132" s="49">
        <v>5483</v>
      </c>
      <c r="K132" s="50">
        <v>143</v>
      </c>
      <c r="L132" s="50">
        <v>34434</v>
      </c>
      <c r="M132" s="50">
        <v>12978</v>
      </c>
      <c r="N132" s="50">
        <v>74</v>
      </c>
      <c r="O132" s="50">
        <v>146847.2736</v>
      </c>
      <c r="P132" s="50">
        <v>10547.650000000001</v>
      </c>
      <c r="Q132" s="50">
        <v>-29453.35</v>
      </c>
      <c r="R132" s="50">
        <v>5177.52</v>
      </c>
      <c r="S132" s="50">
        <v>133119.0936</v>
      </c>
      <c r="T132" s="50">
        <v>166803.898</v>
      </c>
      <c r="U132" s="50">
        <v>141783.31329999998</v>
      </c>
      <c r="V132" s="50">
        <v>-8664.219699999987</v>
      </c>
      <c r="W132" s="50">
        <v>-6064.9537899999905</v>
      </c>
      <c r="X132" s="51">
        <v>0.964</v>
      </c>
      <c r="Y132" s="52">
        <v>38054</v>
      </c>
      <c r="Z132" s="46">
        <v>160798.957672</v>
      </c>
      <c r="AA132" s="46">
        <v>161901.90024714643</v>
      </c>
      <c r="AB132" s="46">
        <v>4254.53041065713</v>
      </c>
      <c r="AC132" s="46">
        <v>603.8854768249498</v>
      </c>
      <c r="AD132" s="46">
        <v>22980258</v>
      </c>
      <c r="AE132" s="46">
        <v>0</v>
      </c>
      <c r="AF132" s="15" t="s">
        <v>354</v>
      </c>
      <c r="AG132" t="b">
        <f t="shared" si="1"/>
        <v>1</v>
      </c>
    </row>
    <row r="133" spans="1:33" ht="12.75">
      <c r="A133" t="s">
        <v>311</v>
      </c>
      <c r="B133" s="15" t="s">
        <v>312</v>
      </c>
      <c r="C133" s="36">
        <v>38876.563</v>
      </c>
      <c r="D133" s="41">
        <v>6468</v>
      </c>
      <c r="E133" s="45">
        <v>45344.563</v>
      </c>
      <c r="F133" s="49">
        <v>21728</v>
      </c>
      <c r="G133" s="49">
        <v>22151</v>
      </c>
      <c r="H133" s="49">
        <v>116</v>
      </c>
      <c r="I133" s="49">
        <v>0</v>
      </c>
      <c r="J133" s="49">
        <v>1793</v>
      </c>
      <c r="K133" s="50">
        <v>92</v>
      </c>
      <c r="L133" s="50">
        <v>16457</v>
      </c>
      <c r="M133" s="50">
        <v>6468</v>
      </c>
      <c r="N133" s="50">
        <v>296</v>
      </c>
      <c r="O133" s="50">
        <v>30106.3168</v>
      </c>
      <c r="P133" s="50">
        <v>20450.999999999996</v>
      </c>
      <c r="Q133" s="50">
        <v>-14318.25</v>
      </c>
      <c r="R133" s="50">
        <v>2700.11</v>
      </c>
      <c r="S133" s="50">
        <v>38939.17680000001</v>
      </c>
      <c r="T133" s="50">
        <v>45344.563</v>
      </c>
      <c r="U133" s="50">
        <v>38542.87855</v>
      </c>
      <c r="V133" s="50">
        <v>396.2982500000071</v>
      </c>
      <c r="W133" s="50">
        <v>277.40877500000494</v>
      </c>
      <c r="X133" s="51">
        <v>1.006</v>
      </c>
      <c r="Y133" s="52">
        <v>12550</v>
      </c>
      <c r="Z133" s="46">
        <v>45616.630378</v>
      </c>
      <c r="AA133" s="46">
        <v>45929.52123567113</v>
      </c>
      <c r="AB133" s="46">
        <v>3659.7228076231972</v>
      </c>
      <c r="AC133" s="46">
        <v>9.077873791016827</v>
      </c>
      <c r="AD133" s="46">
        <v>113927</v>
      </c>
      <c r="AE133" s="46">
        <v>0</v>
      </c>
      <c r="AF133" s="15" t="s">
        <v>312</v>
      </c>
      <c r="AG133" t="b">
        <f t="shared" si="1"/>
        <v>1</v>
      </c>
    </row>
    <row r="134" spans="1:33" ht="12.75">
      <c r="A134" t="s">
        <v>419</v>
      </c>
      <c r="B134" s="15" t="s">
        <v>420</v>
      </c>
      <c r="C134" s="36">
        <v>106250.552</v>
      </c>
      <c r="D134" s="41">
        <v>13474</v>
      </c>
      <c r="E134" s="45">
        <v>119724.552</v>
      </c>
      <c r="F134" s="49">
        <v>67498</v>
      </c>
      <c r="G134" s="49">
        <v>9224</v>
      </c>
      <c r="H134" s="49">
        <v>1476</v>
      </c>
      <c r="I134" s="49">
        <v>0</v>
      </c>
      <c r="J134" s="49">
        <v>3466</v>
      </c>
      <c r="K134" s="50">
        <v>52</v>
      </c>
      <c r="L134" s="50">
        <v>31480</v>
      </c>
      <c r="M134" s="50">
        <v>13474</v>
      </c>
      <c r="N134" s="50">
        <v>0</v>
      </c>
      <c r="O134" s="50">
        <v>93525.2288</v>
      </c>
      <c r="P134" s="50">
        <v>12041.1</v>
      </c>
      <c r="Q134" s="50">
        <v>-26802.2</v>
      </c>
      <c r="R134" s="50">
        <v>6101.3</v>
      </c>
      <c r="S134" s="50">
        <v>84865.42880000001</v>
      </c>
      <c r="T134" s="50">
        <v>119724.552</v>
      </c>
      <c r="U134" s="50">
        <v>101765.8692</v>
      </c>
      <c r="V134" s="50">
        <v>-16900.440399999992</v>
      </c>
      <c r="W134" s="50">
        <v>-11830.308279999994</v>
      </c>
      <c r="X134" s="51">
        <v>0.901</v>
      </c>
      <c r="Y134" s="52">
        <v>23044</v>
      </c>
      <c r="Z134" s="46">
        <v>107871.821352</v>
      </c>
      <c r="AA134" s="46">
        <v>108611.72928517454</v>
      </c>
      <c r="AB134" s="46">
        <v>4713.232480696691</v>
      </c>
      <c r="AC134" s="46">
        <v>1062.5875468645104</v>
      </c>
      <c r="AD134" s="46">
        <v>24486267</v>
      </c>
      <c r="AE134" s="46">
        <v>0</v>
      </c>
      <c r="AF134" s="15" t="s">
        <v>420</v>
      </c>
      <c r="AG134" t="b">
        <f t="shared" si="1"/>
        <v>1</v>
      </c>
    </row>
    <row r="135" spans="1:33" ht="12.75">
      <c r="A135" t="s">
        <v>99</v>
      </c>
      <c r="B135" s="15" t="s">
        <v>100</v>
      </c>
      <c r="C135" s="36">
        <v>535614.89</v>
      </c>
      <c r="D135" s="41">
        <v>54219</v>
      </c>
      <c r="E135" s="45">
        <v>589833.89</v>
      </c>
      <c r="F135" s="49">
        <v>198834</v>
      </c>
      <c r="G135" s="49">
        <v>152695</v>
      </c>
      <c r="H135" s="49">
        <v>0</v>
      </c>
      <c r="I135" s="49">
        <v>0</v>
      </c>
      <c r="J135" s="49">
        <v>13841</v>
      </c>
      <c r="K135" s="50">
        <v>0</v>
      </c>
      <c r="L135" s="50">
        <v>84803</v>
      </c>
      <c r="M135" s="50">
        <v>54219</v>
      </c>
      <c r="N135" s="50">
        <v>2989</v>
      </c>
      <c r="O135" s="50">
        <v>275504.3904</v>
      </c>
      <c r="P135" s="50">
        <v>141555.6</v>
      </c>
      <c r="Q135" s="50">
        <v>-74623.2</v>
      </c>
      <c r="R135" s="50">
        <v>31669.64</v>
      </c>
      <c r="S135" s="50">
        <v>374106.43039999995</v>
      </c>
      <c r="T135" s="50">
        <v>589833.89</v>
      </c>
      <c r="U135" s="50">
        <v>501358.8065</v>
      </c>
      <c r="V135" s="50">
        <v>-127252.37610000005</v>
      </c>
      <c r="W135" s="50">
        <v>-89076.66327000003</v>
      </c>
      <c r="X135" s="51">
        <v>0.849</v>
      </c>
      <c r="Y135" s="52">
        <v>146422</v>
      </c>
      <c r="Z135" s="46">
        <v>500768.97261</v>
      </c>
      <c r="AA135" s="46">
        <v>504203.81714009045</v>
      </c>
      <c r="AB135" s="46">
        <v>3443.4976789013294</v>
      </c>
      <c r="AC135" s="46">
        <v>-207.14725493085098</v>
      </c>
      <c r="AD135" s="46">
        <v>0</v>
      </c>
      <c r="AE135" s="46">
        <v>30330915</v>
      </c>
      <c r="AF135" s="15" t="s">
        <v>100</v>
      </c>
      <c r="AG135" t="b">
        <f t="shared" si="1"/>
        <v>1</v>
      </c>
    </row>
    <row r="136" spans="1:33" ht="12.75">
      <c r="A136" t="s">
        <v>151</v>
      </c>
      <c r="B136" s="15" t="s">
        <v>152</v>
      </c>
      <c r="C136" s="36">
        <v>105937.793</v>
      </c>
      <c r="D136" s="41">
        <v>15968</v>
      </c>
      <c r="E136" s="45">
        <v>121905.793</v>
      </c>
      <c r="F136" s="49">
        <v>85066</v>
      </c>
      <c r="G136" s="49">
        <v>19897</v>
      </c>
      <c r="H136" s="49">
        <v>1004</v>
      </c>
      <c r="I136" s="49">
        <v>5032</v>
      </c>
      <c r="J136" s="49">
        <v>0</v>
      </c>
      <c r="K136" s="50">
        <v>253</v>
      </c>
      <c r="L136" s="50">
        <v>52061</v>
      </c>
      <c r="M136" s="50">
        <v>15968</v>
      </c>
      <c r="N136" s="50">
        <v>0</v>
      </c>
      <c r="O136" s="50">
        <v>117867.44959999999</v>
      </c>
      <c r="P136" s="50">
        <v>22043.050000000003</v>
      </c>
      <c r="Q136" s="50">
        <v>-44466.9</v>
      </c>
      <c r="R136" s="50">
        <v>4722.429999999999</v>
      </c>
      <c r="S136" s="50">
        <v>100166.0296</v>
      </c>
      <c r="T136" s="50">
        <v>121905.793</v>
      </c>
      <c r="U136" s="50">
        <v>103619.92405</v>
      </c>
      <c r="V136" s="50">
        <v>-3453.894450000007</v>
      </c>
      <c r="W136" s="50">
        <v>-2417.726115000005</v>
      </c>
      <c r="X136" s="51">
        <v>0.98</v>
      </c>
      <c r="Y136" s="52">
        <v>27306</v>
      </c>
      <c r="Z136" s="46">
        <v>119467.67714</v>
      </c>
      <c r="AA136" s="46">
        <v>120287.12267235434</v>
      </c>
      <c r="AB136" s="46">
        <v>4405.153543995984</v>
      </c>
      <c r="AC136" s="46">
        <v>754.508610163804</v>
      </c>
      <c r="AD136" s="46">
        <v>20602612</v>
      </c>
      <c r="AE136" s="46">
        <v>0</v>
      </c>
      <c r="AF136" s="15" t="s">
        <v>152</v>
      </c>
      <c r="AG136" t="b">
        <f t="shared" si="1"/>
        <v>1</v>
      </c>
    </row>
    <row r="137" spans="1:33" ht="12.75">
      <c r="A137" t="s">
        <v>479</v>
      </c>
      <c r="B137" s="15" t="s">
        <v>480</v>
      </c>
      <c r="C137" s="36">
        <v>82928.117</v>
      </c>
      <c r="D137" s="41">
        <v>8651</v>
      </c>
      <c r="E137" s="45">
        <v>91579.117</v>
      </c>
      <c r="F137" s="49">
        <v>53316</v>
      </c>
      <c r="G137" s="49">
        <v>10897</v>
      </c>
      <c r="H137" s="49">
        <v>5283</v>
      </c>
      <c r="I137" s="49">
        <v>0</v>
      </c>
      <c r="J137" s="49">
        <v>2570</v>
      </c>
      <c r="K137" s="50">
        <v>374</v>
      </c>
      <c r="L137" s="50">
        <v>29905</v>
      </c>
      <c r="M137" s="50">
        <v>8651</v>
      </c>
      <c r="N137" s="50">
        <v>371</v>
      </c>
      <c r="O137" s="50">
        <v>73874.64959999999</v>
      </c>
      <c r="P137" s="50">
        <v>15937.5</v>
      </c>
      <c r="Q137" s="50">
        <v>-26052.5</v>
      </c>
      <c r="R137" s="50">
        <v>2269.5</v>
      </c>
      <c r="S137" s="50">
        <v>66029.14959999999</v>
      </c>
      <c r="T137" s="50">
        <v>91579.117</v>
      </c>
      <c r="U137" s="50">
        <v>77842.24945</v>
      </c>
      <c r="V137" s="50">
        <v>-11813.099850000013</v>
      </c>
      <c r="W137" s="50">
        <v>-8269.169895000008</v>
      </c>
      <c r="X137" s="51">
        <v>0.91</v>
      </c>
      <c r="Y137" s="52">
        <v>19098</v>
      </c>
      <c r="Z137" s="46">
        <v>83336.99647</v>
      </c>
      <c r="AA137" s="46">
        <v>83908.61660250784</v>
      </c>
      <c r="AB137" s="46">
        <v>4393.581348963653</v>
      </c>
      <c r="AC137" s="46">
        <v>742.9364151314726</v>
      </c>
      <c r="AD137" s="46">
        <v>14188600</v>
      </c>
      <c r="AE137" s="46">
        <v>0</v>
      </c>
      <c r="AF137" s="15" t="s">
        <v>480</v>
      </c>
      <c r="AG137" t="b">
        <f t="shared" si="1"/>
        <v>1</v>
      </c>
    </row>
    <row r="138" spans="1:33" ht="12.75">
      <c r="A138" t="s">
        <v>407</v>
      </c>
      <c r="B138" s="15" t="s">
        <v>408</v>
      </c>
      <c r="C138" s="36">
        <v>17998.284</v>
      </c>
      <c r="D138" s="41">
        <v>2844</v>
      </c>
      <c r="E138" s="45">
        <v>20842.284</v>
      </c>
      <c r="F138" s="49">
        <v>10638</v>
      </c>
      <c r="G138" s="49">
        <v>3069</v>
      </c>
      <c r="H138" s="49">
        <v>66</v>
      </c>
      <c r="I138" s="49">
        <v>0</v>
      </c>
      <c r="J138" s="49">
        <v>1251</v>
      </c>
      <c r="K138" s="50">
        <v>0</v>
      </c>
      <c r="L138" s="50">
        <v>3720</v>
      </c>
      <c r="M138" s="50">
        <v>2844</v>
      </c>
      <c r="N138" s="50">
        <v>1214</v>
      </c>
      <c r="O138" s="50">
        <v>14740.012799999999</v>
      </c>
      <c r="P138" s="50">
        <v>3728.1</v>
      </c>
      <c r="Q138" s="50">
        <v>-4193.9</v>
      </c>
      <c r="R138" s="50">
        <v>1785</v>
      </c>
      <c r="S138" s="50">
        <v>16059.212799999996</v>
      </c>
      <c r="T138" s="50">
        <v>20842.284</v>
      </c>
      <c r="U138" s="50">
        <v>17715.9414</v>
      </c>
      <c r="V138" s="50">
        <v>-1656.728600000004</v>
      </c>
      <c r="W138" s="50">
        <v>-1159.7100200000027</v>
      </c>
      <c r="X138" s="51">
        <v>0.944</v>
      </c>
      <c r="Y138" s="52">
        <v>4927</v>
      </c>
      <c r="Z138" s="46">
        <v>19675.116095999998</v>
      </c>
      <c r="AA138" s="46">
        <v>19810.070473362895</v>
      </c>
      <c r="AB138" s="46">
        <v>4020.71655639596</v>
      </c>
      <c r="AC138" s="46">
        <v>370.0716225637798</v>
      </c>
      <c r="AD138" s="46">
        <v>1823343</v>
      </c>
      <c r="AE138" s="46">
        <v>0</v>
      </c>
      <c r="AF138" s="15" t="s">
        <v>408</v>
      </c>
      <c r="AG138" t="b">
        <f t="shared" si="1"/>
        <v>1</v>
      </c>
    </row>
    <row r="139" spans="1:33" ht="12.75">
      <c r="A139" t="s">
        <v>205</v>
      </c>
      <c r="B139" s="15" t="s">
        <v>206</v>
      </c>
      <c r="C139" s="36">
        <v>36429.323</v>
      </c>
      <c r="D139" s="41">
        <v>8052</v>
      </c>
      <c r="E139" s="45">
        <v>44481.323</v>
      </c>
      <c r="F139" s="49">
        <v>9028</v>
      </c>
      <c r="G139" s="49">
        <v>5908</v>
      </c>
      <c r="H139" s="49">
        <v>3833</v>
      </c>
      <c r="I139" s="49">
        <v>861</v>
      </c>
      <c r="J139" s="49">
        <v>0</v>
      </c>
      <c r="K139" s="50">
        <v>15</v>
      </c>
      <c r="L139" s="50">
        <v>1675</v>
      </c>
      <c r="M139" s="50">
        <v>8052</v>
      </c>
      <c r="N139" s="50">
        <v>0</v>
      </c>
      <c r="O139" s="50">
        <v>12509.1968</v>
      </c>
      <c r="P139" s="50">
        <v>9011.7</v>
      </c>
      <c r="Q139" s="50">
        <v>-1436.5</v>
      </c>
      <c r="R139" s="50">
        <v>6559.450000000001</v>
      </c>
      <c r="S139" s="50">
        <v>26643.8468</v>
      </c>
      <c r="T139" s="50">
        <v>44481.323</v>
      </c>
      <c r="U139" s="50">
        <v>37809.12454999999</v>
      </c>
      <c r="V139" s="50">
        <v>-11165.277749999994</v>
      </c>
      <c r="W139" s="50">
        <v>-7815.694424999995</v>
      </c>
      <c r="X139" s="51">
        <v>0.824</v>
      </c>
      <c r="Y139" s="52">
        <v>21457</v>
      </c>
      <c r="Z139" s="46">
        <v>36652.610151999994</v>
      </c>
      <c r="AA139" s="46">
        <v>36904.015539274624</v>
      </c>
      <c r="AB139" s="46">
        <v>1719.9056503367026</v>
      </c>
      <c r="AC139" s="46">
        <v>-1930.7392834954778</v>
      </c>
      <c r="AD139" s="46">
        <v>0</v>
      </c>
      <c r="AE139" s="46">
        <v>41427873</v>
      </c>
      <c r="AF139" s="15" t="s">
        <v>206</v>
      </c>
      <c r="AG139" t="b">
        <f t="shared" si="1"/>
        <v>1</v>
      </c>
    </row>
    <row r="140" spans="1:33" ht="12.75">
      <c r="A140" t="s">
        <v>469</v>
      </c>
      <c r="B140" s="15" t="s">
        <v>470</v>
      </c>
      <c r="C140" s="36">
        <v>72206.552</v>
      </c>
      <c r="D140" s="41">
        <v>16462</v>
      </c>
      <c r="E140" s="45">
        <v>88668.552</v>
      </c>
      <c r="F140" s="49">
        <v>84779</v>
      </c>
      <c r="G140" s="49">
        <v>3331</v>
      </c>
      <c r="H140" s="49">
        <v>3452</v>
      </c>
      <c r="I140" s="49">
        <v>0</v>
      </c>
      <c r="J140" s="49">
        <v>3213</v>
      </c>
      <c r="K140" s="50">
        <v>2105</v>
      </c>
      <c r="L140" s="50">
        <v>53759</v>
      </c>
      <c r="M140" s="50">
        <v>16462</v>
      </c>
      <c r="N140" s="50">
        <v>2939</v>
      </c>
      <c r="O140" s="50">
        <v>117469.7824</v>
      </c>
      <c r="P140" s="50">
        <v>8496.599999999999</v>
      </c>
      <c r="Q140" s="50">
        <v>-49982.55</v>
      </c>
      <c r="R140" s="50">
        <v>4853.67</v>
      </c>
      <c r="S140" s="50">
        <v>80837.50240000001</v>
      </c>
      <c r="T140" s="50">
        <v>88668.552</v>
      </c>
      <c r="U140" s="50">
        <v>75368.2692</v>
      </c>
      <c r="V140" s="50">
        <v>5469.233200000017</v>
      </c>
      <c r="W140" s="50">
        <v>3828.4632400000114</v>
      </c>
      <c r="X140" s="51">
        <v>1.043</v>
      </c>
      <c r="Y140" s="52">
        <v>25790</v>
      </c>
      <c r="Z140" s="46">
        <v>92481.29973599999</v>
      </c>
      <c r="AA140" s="46">
        <v>93115.64192552946</v>
      </c>
      <c r="AB140" s="46">
        <v>3610.53283929932</v>
      </c>
      <c r="AC140" s="46">
        <v>-40.11209453286028</v>
      </c>
      <c r="AD140" s="46">
        <v>0</v>
      </c>
      <c r="AE140" s="46">
        <v>1034491</v>
      </c>
      <c r="AF140" s="15" t="s">
        <v>470</v>
      </c>
      <c r="AG140" t="b">
        <f aca="true" t="shared" si="2" ref="AG140:AG203">EXACT(B140,AF140)</f>
        <v>1</v>
      </c>
    </row>
    <row r="141" spans="1:33" ht="12.75">
      <c r="A141" t="s">
        <v>569</v>
      </c>
      <c r="B141" s="16" t="s">
        <v>570</v>
      </c>
      <c r="C141" s="36">
        <v>252846.322</v>
      </c>
      <c r="D141" s="41">
        <v>43220</v>
      </c>
      <c r="E141" s="45">
        <v>296066.322</v>
      </c>
      <c r="F141" s="49">
        <v>205238</v>
      </c>
      <c r="G141" s="49">
        <v>7741</v>
      </c>
      <c r="H141" s="49">
        <v>5269</v>
      </c>
      <c r="I141" s="49">
        <v>0</v>
      </c>
      <c r="J141" s="49">
        <v>6062</v>
      </c>
      <c r="K141" s="50">
        <v>419</v>
      </c>
      <c r="L141" s="50">
        <v>81879</v>
      </c>
      <c r="M141" s="50">
        <v>43220</v>
      </c>
      <c r="N141" s="50">
        <v>2</v>
      </c>
      <c r="O141" s="50">
        <v>284377.7728</v>
      </c>
      <c r="P141" s="50">
        <v>16211.2</v>
      </c>
      <c r="Q141" s="50">
        <v>-69954.99999999999</v>
      </c>
      <c r="R141" s="50">
        <v>22817.57</v>
      </c>
      <c r="S141" s="50">
        <v>253451.5428</v>
      </c>
      <c r="T141" s="50">
        <v>296066.322</v>
      </c>
      <c r="U141" s="50">
        <v>251656.37369999997</v>
      </c>
      <c r="V141" s="50">
        <v>1795.1691000000283</v>
      </c>
      <c r="W141" s="50">
        <v>1256.6183700000197</v>
      </c>
      <c r="X141" s="51">
        <v>1.004</v>
      </c>
      <c r="Y141" s="52">
        <v>74171</v>
      </c>
      <c r="Z141" s="46">
        <v>297250.587288</v>
      </c>
      <c r="AA141" s="46">
        <v>299289.47070461995</v>
      </c>
      <c r="AB141" s="46">
        <v>4035.1278896687377</v>
      </c>
      <c r="AC141" s="46">
        <v>384.48295583655727</v>
      </c>
      <c r="AD141" s="46">
        <v>28517485</v>
      </c>
      <c r="AE141" s="46">
        <v>0</v>
      </c>
      <c r="AF141" s="16" t="s">
        <v>570</v>
      </c>
      <c r="AG141" t="b">
        <f t="shared" si="2"/>
        <v>1</v>
      </c>
    </row>
    <row r="142" spans="1:33" ht="12.75">
      <c r="A142" t="s">
        <v>233</v>
      </c>
      <c r="B142" s="15" t="s">
        <v>234</v>
      </c>
      <c r="C142" s="36">
        <v>312522.12</v>
      </c>
      <c r="D142" s="41">
        <v>46344</v>
      </c>
      <c r="E142" s="45">
        <v>358866.12</v>
      </c>
      <c r="F142" s="49">
        <v>221685</v>
      </c>
      <c r="G142" s="49">
        <v>46676</v>
      </c>
      <c r="H142" s="49">
        <v>15769</v>
      </c>
      <c r="I142" s="49">
        <v>0</v>
      </c>
      <c r="J142" s="49">
        <v>4363</v>
      </c>
      <c r="K142" s="50">
        <v>817</v>
      </c>
      <c r="L142" s="50">
        <v>74892</v>
      </c>
      <c r="M142" s="50">
        <v>46344</v>
      </c>
      <c r="N142" s="50">
        <v>6937</v>
      </c>
      <c r="O142" s="50">
        <v>307166.736</v>
      </c>
      <c r="P142" s="50">
        <v>56786.8</v>
      </c>
      <c r="Q142" s="50">
        <v>-70249.09999999999</v>
      </c>
      <c r="R142" s="50">
        <v>26660.76</v>
      </c>
      <c r="S142" s="50">
        <v>320365.19599999994</v>
      </c>
      <c r="T142" s="50">
        <v>358866.12</v>
      </c>
      <c r="U142" s="50">
        <v>305036.202</v>
      </c>
      <c r="V142" s="50">
        <v>15328.993999999948</v>
      </c>
      <c r="W142" s="50">
        <v>10730.295799999963</v>
      </c>
      <c r="X142" s="51">
        <v>1.03</v>
      </c>
      <c r="Y142" s="52">
        <v>110332</v>
      </c>
      <c r="Z142" s="46">
        <v>369632.10360000003</v>
      </c>
      <c r="AA142" s="46">
        <v>372167.4619760971</v>
      </c>
      <c r="AB142" s="46">
        <v>3373.1597539797804</v>
      </c>
      <c r="AC142" s="46">
        <v>-277.48517985240005</v>
      </c>
      <c r="AD142" s="46">
        <v>0</v>
      </c>
      <c r="AE142" s="46">
        <v>30615495</v>
      </c>
      <c r="AF142" s="15" t="s">
        <v>234</v>
      </c>
      <c r="AG142" t="b">
        <f t="shared" si="2"/>
        <v>1</v>
      </c>
    </row>
    <row r="143" spans="1:33" ht="12.75">
      <c r="A143" t="s">
        <v>547</v>
      </c>
      <c r="B143" s="15" t="s">
        <v>548</v>
      </c>
      <c r="C143" s="36">
        <v>77243.821</v>
      </c>
      <c r="D143" s="41">
        <v>7414</v>
      </c>
      <c r="E143" s="45">
        <v>84657.821</v>
      </c>
      <c r="F143" s="49">
        <v>53372</v>
      </c>
      <c r="G143" s="49">
        <v>1698</v>
      </c>
      <c r="H143" s="49">
        <v>6520</v>
      </c>
      <c r="I143" s="49">
        <v>2726</v>
      </c>
      <c r="J143" s="49">
        <v>0</v>
      </c>
      <c r="K143" s="50">
        <v>4406</v>
      </c>
      <c r="L143" s="50">
        <v>16252</v>
      </c>
      <c r="M143" s="50">
        <v>7414</v>
      </c>
      <c r="N143" s="50">
        <v>4814</v>
      </c>
      <c r="O143" s="50">
        <v>73952.2432</v>
      </c>
      <c r="P143" s="50">
        <v>9302.4</v>
      </c>
      <c r="Q143" s="50">
        <v>-21651.199999999997</v>
      </c>
      <c r="R143" s="50">
        <v>3539.06</v>
      </c>
      <c r="S143" s="50">
        <v>65142.50320000001</v>
      </c>
      <c r="T143" s="50">
        <v>84657.821</v>
      </c>
      <c r="U143" s="50">
        <v>71959.14785</v>
      </c>
      <c r="V143" s="50">
        <v>-6816.644649999987</v>
      </c>
      <c r="W143" s="50">
        <v>-4771.651254999991</v>
      </c>
      <c r="X143" s="51">
        <v>0.944</v>
      </c>
      <c r="Y143" s="52">
        <v>12408</v>
      </c>
      <c r="Z143" s="46">
        <v>79916.98302399999</v>
      </c>
      <c r="AA143" s="46">
        <v>80465.14480521141</v>
      </c>
      <c r="AB143" s="46">
        <v>6484.940748324581</v>
      </c>
      <c r="AC143" s="46">
        <v>2834.295814492401</v>
      </c>
      <c r="AD143" s="46">
        <v>35167942</v>
      </c>
      <c r="AE143" s="46">
        <v>0</v>
      </c>
      <c r="AF143" s="15" t="s">
        <v>548</v>
      </c>
      <c r="AG143" t="b">
        <f t="shared" si="2"/>
        <v>1</v>
      </c>
    </row>
    <row r="144" spans="1:33" ht="12.75">
      <c r="A144" t="s">
        <v>333</v>
      </c>
      <c r="B144" s="15" t="s">
        <v>334</v>
      </c>
      <c r="C144" s="36">
        <v>54867.854</v>
      </c>
      <c r="D144" s="41">
        <v>5162</v>
      </c>
      <c r="E144" s="45">
        <v>60029.854</v>
      </c>
      <c r="F144" s="49">
        <v>44335</v>
      </c>
      <c r="G144" s="49">
        <v>7024</v>
      </c>
      <c r="H144" s="49">
        <v>1115</v>
      </c>
      <c r="I144" s="49">
        <v>0</v>
      </c>
      <c r="J144" s="49">
        <v>0</v>
      </c>
      <c r="K144" s="50">
        <v>88</v>
      </c>
      <c r="L144" s="50">
        <v>18996</v>
      </c>
      <c r="M144" s="50">
        <v>5162</v>
      </c>
      <c r="N144" s="50">
        <v>0</v>
      </c>
      <c r="O144" s="50">
        <v>61430.576</v>
      </c>
      <c r="P144" s="50">
        <v>6918.15</v>
      </c>
      <c r="Q144" s="50">
        <v>-16221.4</v>
      </c>
      <c r="R144" s="50">
        <v>1158.3799999999999</v>
      </c>
      <c r="S144" s="50">
        <v>53285.70599999999</v>
      </c>
      <c r="T144" s="50">
        <v>60029.854</v>
      </c>
      <c r="U144" s="50">
        <v>51025.3759</v>
      </c>
      <c r="V144" s="50">
        <v>2260.330099999992</v>
      </c>
      <c r="W144" s="50">
        <v>1582.2310699999944</v>
      </c>
      <c r="X144" s="51">
        <v>1.026</v>
      </c>
      <c r="Y144" s="52">
        <v>14551</v>
      </c>
      <c r="Z144" s="46">
        <v>61590.630204</v>
      </c>
      <c r="AA144" s="46">
        <v>62013.08896409133</v>
      </c>
      <c r="AB144" s="46">
        <v>4261.775064537924</v>
      </c>
      <c r="AC144" s="46">
        <v>611.1301307057433</v>
      </c>
      <c r="AD144" s="46">
        <v>8892555</v>
      </c>
      <c r="AE144" s="46">
        <v>0</v>
      </c>
      <c r="AF144" s="15" t="s">
        <v>334</v>
      </c>
      <c r="AG144" t="b">
        <f t="shared" si="2"/>
        <v>1</v>
      </c>
    </row>
    <row r="145" spans="1:33" ht="12.75">
      <c r="A145" t="s">
        <v>231</v>
      </c>
      <c r="B145" s="15" t="s">
        <v>232</v>
      </c>
      <c r="C145" s="36">
        <v>788891.755</v>
      </c>
      <c r="D145" s="41">
        <v>97152</v>
      </c>
      <c r="E145" s="45">
        <v>886043.755</v>
      </c>
      <c r="F145" s="49">
        <v>471839</v>
      </c>
      <c r="G145" s="49">
        <v>62059</v>
      </c>
      <c r="H145" s="49">
        <v>33530</v>
      </c>
      <c r="I145" s="49">
        <v>0</v>
      </c>
      <c r="J145" s="49">
        <v>31056</v>
      </c>
      <c r="K145" s="50">
        <v>9184</v>
      </c>
      <c r="L145" s="50">
        <v>54250</v>
      </c>
      <c r="M145" s="50">
        <v>97152</v>
      </c>
      <c r="N145" s="50">
        <v>1172</v>
      </c>
      <c r="O145" s="50">
        <v>653780.1183999999</v>
      </c>
      <c r="P145" s="50">
        <v>107648.25</v>
      </c>
      <c r="Q145" s="50">
        <v>-54915.1</v>
      </c>
      <c r="R145" s="50">
        <v>73356.7</v>
      </c>
      <c r="S145" s="50">
        <v>779869.9683999999</v>
      </c>
      <c r="T145" s="50">
        <v>886043.755</v>
      </c>
      <c r="U145" s="50">
        <v>753137.19175</v>
      </c>
      <c r="V145" s="50">
        <v>26732.776649999898</v>
      </c>
      <c r="W145" s="50">
        <v>18712.943654999926</v>
      </c>
      <c r="X145" s="51">
        <v>1.021</v>
      </c>
      <c r="Y145" s="52">
        <v>298503</v>
      </c>
      <c r="Z145" s="46">
        <v>904650.673855</v>
      </c>
      <c r="AA145" s="46">
        <v>910855.7995490662</v>
      </c>
      <c r="AB145" s="46">
        <v>3051.412547106951</v>
      </c>
      <c r="AC145" s="46">
        <v>-599.2323867252294</v>
      </c>
      <c r="AD145" s="46">
        <v>0</v>
      </c>
      <c r="AE145" s="46">
        <v>178872665</v>
      </c>
      <c r="AF145" s="15" t="s">
        <v>232</v>
      </c>
      <c r="AG145" t="b">
        <f t="shared" si="2"/>
        <v>1</v>
      </c>
    </row>
    <row r="146" spans="1:33" ht="12.75">
      <c r="A146" t="s">
        <v>444</v>
      </c>
      <c r="B146" s="15" t="s">
        <v>663</v>
      </c>
      <c r="C146" s="36">
        <v>39671.36</v>
      </c>
      <c r="D146" s="41">
        <v>4160</v>
      </c>
      <c r="E146" s="45">
        <v>43831.36</v>
      </c>
      <c r="F146" s="49">
        <v>28138</v>
      </c>
      <c r="G146" s="49">
        <v>4123</v>
      </c>
      <c r="H146" s="49">
        <v>1056</v>
      </c>
      <c r="I146" s="49">
        <v>0</v>
      </c>
      <c r="J146" s="49">
        <v>1636</v>
      </c>
      <c r="K146" s="50">
        <v>81</v>
      </c>
      <c r="L146" s="50">
        <v>8540</v>
      </c>
      <c r="M146" s="50">
        <v>4160</v>
      </c>
      <c r="N146" s="50">
        <v>10</v>
      </c>
      <c r="O146" s="50">
        <v>38988.0128</v>
      </c>
      <c r="P146" s="50">
        <v>5792.75</v>
      </c>
      <c r="Q146" s="50">
        <v>-7336.35</v>
      </c>
      <c r="R146" s="50">
        <v>2084.2000000000003</v>
      </c>
      <c r="S146" s="50">
        <v>39528.612799999995</v>
      </c>
      <c r="T146" s="50">
        <v>43831.36</v>
      </c>
      <c r="U146" s="50">
        <v>37256.656</v>
      </c>
      <c r="V146" s="50">
        <v>2271.9567999999927</v>
      </c>
      <c r="W146" s="50">
        <v>1590.3697599999948</v>
      </c>
      <c r="X146" s="51">
        <v>1.036</v>
      </c>
      <c r="Y146" s="52">
        <v>10367</v>
      </c>
      <c r="Z146" s="46">
        <v>45409.288960000005</v>
      </c>
      <c r="AA146" s="46">
        <v>45720.75763384099</v>
      </c>
      <c r="AB146" s="46">
        <v>4410.220664979357</v>
      </c>
      <c r="AC146" s="46">
        <v>759.5757311471766</v>
      </c>
      <c r="AD146" s="46">
        <v>7874522</v>
      </c>
      <c r="AE146" s="46">
        <v>0</v>
      </c>
      <c r="AF146" s="15" t="s">
        <v>663</v>
      </c>
      <c r="AG146" t="b">
        <f t="shared" si="2"/>
        <v>1</v>
      </c>
    </row>
    <row r="147" spans="1:33" ht="12.75">
      <c r="A147" t="s">
        <v>531</v>
      </c>
      <c r="B147" s="15" t="s">
        <v>532</v>
      </c>
      <c r="C147" s="36">
        <v>12163.828</v>
      </c>
      <c r="D147" s="41">
        <v>555</v>
      </c>
      <c r="E147" s="45">
        <v>12718.828</v>
      </c>
      <c r="F147" s="49">
        <v>5621</v>
      </c>
      <c r="G147" s="49">
        <v>3415</v>
      </c>
      <c r="H147" s="49">
        <v>16</v>
      </c>
      <c r="I147" s="49">
        <v>0</v>
      </c>
      <c r="J147" s="49">
        <v>72</v>
      </c>
      <c r="K147" s="50">
        <v>0</v>
      </c>
      <c r="L147" s="50">
        <v>2781</v>
      </c>
      <c r="M147" s="50">
        <v>555</v>
      </c>
      <c r="N147" s="50">
        <v>0</v>
      </c>
      <c r="O147" s="50">
        <v>7788.4576</v>
      </c>
      <c r="P147" s="50">
        <v>2977.5499999999997</v>
      </c>
      <c r="Q147" s="50">
        <v>-2363.85</v>
      </c>
      <c r="R147" s="50">
        <v>-1.02</v>
      </c>
      <c r="S147" s="50">
        <v>8401.1376</v>
      </c>
      <c r="T147" s="50">
        <v>12718.828</v>
      </c>
      <c r="U147" s="50">
        <v>10811.003799999999</v>
      </c>
      <c r="V147" s="50">
        <v>-2409.8661999999986</v>
      </c>
      <c r="W147" s="50">
        <v>-1686.9063399999989</v>
      </c>
      <c r="X147" s="51">
        <v>0.867</v>
      </c>
      <c r="Y147" s="52">
        <v>3282</v>
      </c>
      <c r="Z147" s="46">
        <v>11027.223876</v>
      </c>
      <c r="AA147" s="46">
        <v>11102.861149242286</v>
      </c>
      <c r="AB147" s="46">
        <v>3382.9558650951512</v>
      </c>
      <c r="AC147" s="46">
        <v>-267.6890687370292</v>
      </c>
      <c r="AD147" s="46">
        <v>0</v>
      </c>
      <c r="AE147" s="46">
        <v>878556</v>
      </c>
      <c r="AF147" s="15" t="s">
        <v>532</v>
      </c>
      <c r="AG147" t="b">
        <f t="shared" si="2"/>
        <v>1</v>
      </c>
    </row>
    <row r="148" spans="1:33" ht="12.75">
      <c r="A148" t="s">
        <v>351</v>
      </c>
      <c r="B148" s="15" t="s">
        <v>352</v>
      </c>
      <c r="C148" s="36">
        <v>112120.155</v>
      </c>
      <c r="D148" s="41">
        <v>6982</v>
      </c>
      <c r="E148" s="45">
        <v>119102.155</v>
      </c>
      <c r="F148" s="49">
        <v>61097</v>
      </c>
      <c r="G148" s="49">
        <v>2252</v>
      </c>
      <c r="H148" s="49">
        <v>424</v>
      </c>
      <c r="I148" s="49">
        <v>0</v>
      </c>
      <c r="J148" s="49">
        <v>2283</v>
      </c>
      <c r="K148" s="50">
        <v>119</v>
      </c>
      <c r="L148" s="50">
        <v>13515</v>
      </c>
      <c r="M148" s="50">
        <v>6982</v>
      </c>
      <c r="N148" s="50">
        <v>0</v>
      </c>
      <c r="O148" s="50">
        <v>84656.00319999999</v>
      </c>
      <c r="P148" s="50">
        <v>4215.15</v>
      </c>
      <c r="Q148" s="50">
        <v>-11588.9</v>
      </c>
      <c r="R148" s="50">
        <v>3637.15</v>
      </c>
      <c r="S148" s="50">
        <v>80919.40319999999</v>
      </c>
      <c r="T148" s="50">
        <v>119102.155</v>
      </c>
      <c r="U148" s="50">
        <v>101236.83175</v>
      </c>
      <c r="V148" s="50">
        <v>-20317.42855000001</v>
      </c>
      <c r="W148" s="50">
        <v>-14222.199985000007</v>
      </c>
      <c r="X148" s="51">
        <v>0.881</v>
      </c>
      <c r="Y148" s="52">
        <v>23774</v>
      </c>
      <c r="Z148" s="46">
        <v>104928.998555</v>
      </c>
      <c r="AA148" s="46">
        <v>105648.72125438378</v>
      </c>
      <c r="AB148" s="46">
        <v>4443.876556506427</v>
      </c>
      <c r="AC148" s="46">
        <v>793.2316226742464</v>
      </c>
      <c r="AD148" s="46">
        <v>18858289</v>
      </c>
      <c r="AE148" s="46">
        <v>0</v>
      </c>
      <c r="AF148" s="15" t="s">
        <v>352</v>
      </c>
      <c r="AG148" t="b">
        <f t="shared" si="2"/>
        <v>1</v>
      </c>
    </row>
    <row r="149" spans="1:33" ht="12.75">
      <c r="A149" t="s">
        <v>313</v>
      </c>
      <c r="B149" s="15" t="s">
        <v>314</v>
      </c>
      <c r="C149" s="36">
        <v>108107.47</v>
      </c>
      <c r="D149" s="41">
        <v>21797</v>
      </c>
      <c r="E149" s="45">
        <v>129904.47</v>
      </c>
      <c r="F149" s="49">
        <v>55342</v>
      </c>
      <c r="G149" s="49">
        <v>5452</v>
      </c>
      <c r="H149" s="49">
        <v>5442</v>
      </c>
      <c r="I149" s="49">
        <v>0</v>
      </c>
      <c r="J149" s="49">
        <v>4048</v>
      </c>
      <c r="K149" s="50">
        <v>471</v>
      </c>
      <c r="L149" s="50">
        <v>9079</v>
      </c>
      <c r="M149" s="50">
        <v>21797</v>
      </c>
      <c r="N149" s="50">
        <v>163</v>
      </c>
      <c r="O149" s="50">
        <v>76681.8752</v>
      </c>
      <c r="P149" s="50">
        <v>12700.699999999999</v>
      </c>
      <c r="Q149" s="50">
        <v>-8256.05</v>
      </c>
      <c r="R149" s="50">
        <v>16984.02</v>
      </c>
      <c r="S149" s="50">
        <v>98110.5452</v>
      </c>
      <c r="T149" s="50">
        <v>129904.47</v>
      </c>
      <c r="U149" s="50">
        <v>110418.7995</v>
      </c>
      <c r="V149" s="50">
        <v>-12308.2543</v>
      </c>
      <c r="W149" s="50">
        <v>-8615.77801</v>
      </c>
      <c r="X149" s="51">
        <v>0.934</v>
      </c>
      <c r="Y149" s="52">
        <v>33755</v>
      </c>
      <c r="Z149" s="46">
        <v>121330.77498</v>
      </c>
      <c r="AA149" s="46">
        <v>122162.99976141882</v>
      </c>
      <c r="AB149" s="46">
        <v>3619.1082731867523</v>
      </c>
      <c r="AC149" s="46">
        <v>-31.536660645428128</v>
      </c>
      <c r="AD149" s="46">
        <v>0</v>
      </c>
      <c r="AE149" s="46">
        <v>1064520</v>
      </c>
      <c r="AF149" s="15" t="s">
        <v>314</v>
      </c>
      <c r="AG149" t="b">
        <f t="shared" si="2"/>
        <v>1</v>
      </c>
    </row>
    <row r="150" spans="1:33" ht="12.75">
      <c r="A150" t="s">
        <v>147</v>
      </c>
      <c r="B150" s="15" t="s">
        <v>148</v>
      </c>
      <c r="C150" s="36">
        <v>24906.604</v>
      </c>
      <c r="D150" s="41">
        <v>2064</v>
      </c>
      <c r="E150" s="45">
        <v>26970.604</v>
      </c>
      <c r="F150" s="49">
        <v>23083</v>
      </c>
      <c r="G150" s="49">
        <v>175</v>
      </c>
      <c r="H150" s="49">
        <v>1990</v>
      </c>
      <c r="I150" s="49">
        <v>1082</v>
      </c>
      <c r="J150" s="49">
        <v>0</v>
      </c>
      <c r="K150" s="50">
        <v>2671</v>
      </c>
      <c r="L150" s="50">
        <v>4310</v>
      </c>
      <c r="M150" s="50">
        <v>2064</v>
      </c>
      <c r="N150" s="50">
        <v>0</v>
      </c>
      <c r="O150" s="50">
        <v>31983.804799999998</v>
      </c>
      <c r="P150" s="50">
        <v>2759.95</v>
      </c>
      <c r="Q150" s="50">
        <v>-5933.85</v>
      </c>
      <c r="R150" s="50">
        <v>1021.7</v>
      </c>
      <c r="S150" s="50">
        <v>29831.604799999997</v>
      </c>
      <c r="T150" s="50">
        <v>26970.604</v>
      </c>
      <c r="U150" s="50">
        <v>22925.0134</v>
      </c>
      <c r="V150" s="50">
        <v>6906.5913999999975</v>
      </c>
      <c r="W150" s="50">
        <v>4834.613979999998</v>
      </c>
      <c r="X150" s="51">
        <v>1.179</v>
      </c>
      <c r="Y150" s="52">
        <v>9599</v>
      </c>
      <c r="Z150" s="46">
        <v>31798.342116</v>
      </c>
      <c r="AA150" s="46">
        <v>32016.4513988372</v>
      </c>
      <c r="AB150" s="46">
        <v>3335.3944576348786</v>
      </c>
      <c r="AC150" s="46">
        <v>-315.25047619730185</v>
      </c>
      <c r="AD150" s="46">
        <v>0</v>
      </c>
      <c r="AE150" s="46">
        <v>3026089</v>
      </c>
      <c r="AF150" s="15" t="s">
        <v>148</v>
      </c>
      <c r="AG150" t="b">
        <f t="shared" si="2"/>
        <v>1</v>
      </c>
    </row>
    <row r="151" spans="1:33" ht="12.75">
      <c r="A151" t="s">
        <v>309</v>
      </c>
      <c r="B151" s="15" t="s">
        <v>310</v>
      </c>
      <c r="C151" s="36">
        <v>57439.431</v>
      </c>
      <c r="D151" s="41">
        <v>3326</v>
      </c>
      <c r="E151" s="45">
        <v>60765.431</v>
      </c>
      <c r="F151" s="49">
        <v>36897</v>
      </c>
      <c r="G151" s="49">
        <v>5682</v>
      </c>
      <c r="H151" s="49">
        <v>1026</v>
      </c>
      <c r="I151" s="49">
        <v>0</v>
      </c>
      <c r="J151" s="49">
        <v>2176</v>
      </c>
      <c r="K151" s="50">
        <v>503</v>
      </c>
      <c r="L151" s="50">
        <v>14453</v>
      </c>
      <c r="M151" s="50">
        <v>3326</v>
      </c>
      <c r="N151" s="50">
        <v>234</v>
      </c>
      <c r="O151" s="50">
        <v>51124.483199999995</v>
      </c>
      <c r="P151" s="50">
        <v>7551.4</v>
      </c>
      <c r="Q151" s="50">
        <v>-12911.499999999998</v>
      </c>
      <c r="R151" s="50">
        <v>370.09000000000003</v>
      </c>
      <c r="S151" s="50">
        <v>46134.473199999986</v>
      </c>
      <c r="T151" s="50">
        <v>60765.431</v>
      </c>
      <c r="U151" s="50">
        <v>51650.61635</v>
      </c>
      <c r="V151" s="50">
        <v>-5516.143150000011</v>
      </c>
      <c r="W151" s="50">
        <v>-3861.3002050000073</v>
      </c>
      <c r="X151" s="51">
        <v>0.936</v>
      </c>
      <c r="Y151" s="52">
        <v>9195</v>
      </c>
      <c r="Z151" s="46">
        <v>56876.443416</v>
      </c>
      <c r="AA151" s="46">
        <v>57266.566908556306</v>
      </c>
      <c r="AB151" s="46">
        <v>6228.011626814171</v>
      </c>
      <c r="AC151" s="46">
        <v>2577.3666929819906</v>
      </c>
      <c r="AD151" s="46">
        <v>23698887</v>
      </c>
      <c r="AE151" s="46">
        <v>0</v>
      </c>
      <c r="AF151" s="15" t="s">
        <v>310</v>
      </c>
      <c r="AG151" t="b">
        <f t="shared" si="2"/>
        <v>1</v>
      </c>
    </row>
    <row r="152" spans="1:33" ht="12.75">
      <c r="A152" t="s">
        <v>109</v>
      </c>
      <c r="B152" s="15" t="s">
        <v>110</v>
      </c>
      <c r="C152" s="36">
        <v>87774.493</v>
      </c>
      <c r="D152" s="41">
        <v>15225</v>
      </c>
      <c r="E152" s="45">
        <v>102999.493</v>
      </c>
      <c r="F152" s="49">
        <v>98591</v>
      </c>
      <c r="G152" s="49">
        <v>6898</v>
      </c>
      <c r="H152" s="49">
        <v>3994</v>
      </c>
      <c r="I152" s="49">
        <v>0</v>
      </c>
      <c r="J152" s="49">
        <v>3958</v>
      </c>
      <c r="K152" s="50">
        <v>3141</v>
      </c>
      <c r="L152" s="50">
        <v>60793</v>
      </c>
      <c r="M152" s="50">
        <v>15225</v>
      </c>
      <c r="N152" s="50">
        <v>115</v>
      </c>
      <c r="O152" s="50">
        <v>136607.68959999998</v>
      </c>
      <c r="P152" s="50">
        <v>12622.5</v>
      </c>
      <c r="Q152" s="50">
        <v>-54441.649999999994</v>
      </c>
      <c r="R152" s="50">
        <v>2606.44</v>
      </c>
      <c r="S152" s="50">
        <v>97394.97959999996</v>
      </c>
      <c r="T152" s="50">
        <v>102999.493</v>
      </c>
      <c r="U152" s="50">
        <v>87549.56905</v>
      </c>
      <c r="V152" s="50">
        <v>9845.410549999957</v>
      </c>
      <c r="W152" s="50">
        <v>6891.78738499997</v>
      </c>
      <c r="X152" s="51">
        <v>1.067</v>
      </c>
      <c r="Y152" s="52">
        <v>25841</v>
      </c>
      <c r="Z152" s="46">
        <v>109900.45903099999</v>
      </c>
      <c r="AA152" s="46">
        <v>110654.2816741833</v>
      </c>
      <c r="AB152" s="46">
        <v>4282.120725753</v>
      </c>
      <c r="AC152" s="46">
        <v>631.47579192082</v>
      </c>
      <c r="AD152" s="46">
        <v>16317966</v>
      </c>
      <c r="AE152" s="46">
        <v>0</v>
      </c>
      <c r="AF152" s="15" t="s">
        <v>110</v>
      </c>
      <c r="AG152" t="b">
        <f t="shared" si="2"/>
        <v>1</v>
      </c>
    </row>
    <row r="153" spans="1:33" ht="12.75">
      <c r="A153" t="s">
        <v>457</v>
      </c>
      <c r="B153" s="15" t="s">
        <v>458</v>
      </c>
      <c r="C153" s="36">
        <v>87678.318</v>
      </c>
      <c r="D153" s="41">
        <v>11932</v>
      </c>
      <c r="E153" s="45">
        <v>99610.318</v>
      </c>
      <c r="F153" s="49">
        <v>53496</v>
      </c>
      <c r="G153" s="49">
        <v>5216</v>
      </c>
      <c r="H153" s="49">
        <v>3978</v>
      </c>
      <c r="I153" s="49">
        <v>0</v>
      </c>
      <c r="J153" s="49">
        <v>3747</v>
      </c>
      <c r="K153" s="50">
        <v>3616</v>
      </c>
      <c r="L153" s="50">
        <v>14637</v>
      </c>
      <c r="M153" s="50">
        <v>11932</v>
      </c>
      <c r="N153" s="50">
        <v>2078</v>
      </c>
      <c r="O153" s="50">
        <v>74124.0576</v>
      </c>
      <c r="P153" s="50">
        <v>10999.849999999999</v>
      </c>
      <c r="Q153" s="50">
        <v>-17281.35</v>
      </c>
      <c r="R153" s="50">
        <v>7653.91</v>
      </c>
      <c r="S153" s="50">
        <v>75496.4676</v>
      </c>
      <c r="T153" s="50">
        <v>99610.318</v>
      </c>
      <c r="U153" s="50">
        <v>84668.7703</v>
      </c>
      <c r="V153" s="50">
        <v>-9172.3027</v>
      </c>
      <c r="W153" s="50">
        <v>-6420.61189</v>
      </c>
      <c r="X153" s="51">
        <v>0.936</v>
      </c>
      <c r="Y153" s="52">
        <v>20162</v>
      </c>
      <c r="Z153" s="46">
        <v>93235.257648</v>
      </c>
      <c r="AA153" s="46">
        <v>93874.77134046116</v>
      </c>
      <c r="AB153" s="46">
        <v>4656.024766415096</v>
      </c>
      <c r="AC153" s="46">
        <v>1005.3798325829152</v>
      </c>
      <c r="AD153" s="46">
        <v>20270468</v>
      </c>
      <c r="AE153" s="46">
        <v>0</v>
      </c>
      <c r="AF153" s="15" t="s">
        <v>458</v>
      </c>
      <c r="AG153" t="b">
        <f t="shared" si="2"/>
        <v>1</v>
      </c>
    </row>
    <row r="154" spans="1:33" ht="12.75">
      <c r="A154" t="s">
        <v>105</v>
      </c>
      <c r="B154" s="15" t="s">
        <v>106</v>
      </c>
      <c r="C154" s="36">
        <v>142425.521</v>
      </c>
      <c r="D154" s="41">
        <v>23665</v>
      </c>
      <c r="E154" s="45">
        <v>166090.521</v>
      </c>
      <c r="F154" s="49">
        <v>97260</v>
      </c>
      <c r="G154" s="49">
        <v>13655</v>
      </c>
      <c r="H154" s="49">
        <v>6251</v>
      </c>
      <c r="I154" s="49">
        <v>470</v>
      </c>
      <c r="J154" s="49">
        <v>4608</v>
      </c>
      <c r="K154" s="50">
        <v>569</v>
      </c>
      <c r="L154" s="50">
        <v>31923</v>
      </c>
      <c r="M154" s="50">
        <v>23665</v>
      </c>
      <c r="N154" s="50">
        <v>273</v>
      </c>
      <c r="O154" s="50">
        <v>134763.456</v>
      </c>
      <c r="P154" s="50">
        <v>21236.399999999998</v>
      </c>
      <c r="Q154" s="50">
        <v>-27850.25</v>
      </c>
      <c r="R154" s="50">
        <v>14688.34</v>
      </c>
      <c r="S154" s="50">
        <v>142837.946</v>
      </c>
      <c r="T154" s="50">
        <v>166090.521</v>
      </c>
      <c r="U154" s="50">
        <v>141176.94285</v>
      </c>
      <c r="V154" s="50">
        <v>1661.003150000004</v>
      </c>
      <c r="W154" s="50">
        <v>1162.7022050000028</v>
      </c>
      <c r="X154" s="51">
        <v>1.007</v>
      </c>
      <c r="Y154" s="52">
        <v>41996</v>
      </c>
      <c r="Z154" s="46">
        <v>167253.154647</v>
      </c>
      <c r="AA154" s="46">
        <v>168400.36746329206</v>
      </c>
      <c r="AB154" s="46">
        <v>4009.914455264598</v>
      </c>
      <c r="AC154" s="46">
        <v>359.2695214324176</v>
      </c>
      <c r="AD154" s="46">
        <v>15087883</v>
      </c>
      <c r="AE154" s="46">
        <v>0</v>
      </c>
      <c r="AF154" s="15" t="s">
        <v>106</v>
      </c>
      <c r="AG154" t="b">
        <f t="shared" si="2"/>
        <v>1</v>
      </c>
    </row>
    <row r="155" spans="1:33" ht="12.75">
      <c r="A155" t="s">
        <v>115</v>
      </c>
      <c r="B155" s="15" t="s">
        <v>116</v>
      </c>
      <c r="C155" s="36">
        <v>15770.192</v>
      </c>
      <c r="D155" s="41">
        <v>4331</v>
      </c>
      <c r="E155" s="45">
        <v>20101.192</v>
      </c>
      <c r="F155" s="49">
        <v>11435</v>
      </c>
      <c r="G155" s="49">
        <v>1380</v>
      </c>
      <c r="H155" s="49">
        <v>601</v>
      </c>
      <c r="I155" s="49">
        <v>0</v>
      </c>
      <c r="J155" s="49">
        <v>1365</v>
      </c>
      <c r="K155" s="50">
        <v>1</v>
      </c>
      <c r="L155" s="50">
        <v>5831</v>
      </c>
      <c r="M155" s="50">
        <v>4331</v>
      </c>
      <c r="N155" s="50">
        <v>0</v>
      </c>
      <c r="O155" s="50">
        <v>15844.336</v>
      </c>
      <c r="P155" s="50">
        <v>2844.1</v>
      </c>
      <c r="Q155" s="50">
        <v>-4957.2</v>
      </c>
      <c r="R155" s="50">
        <v>2690.08</v>
      </c>
      <c r="S155" s="50">
        <v>16421.316</v>
      </c>
      <c r="T155" s="50">
        <v>20101.192</v>
      </c>
      <c r="U155" s="50">
        <v>17086.013199999998</v>
      </c>
      <c r="V155" s="50">
        <v>-664.6971999999987</v>
      </c>
      <c r="W155" s="50">
        <v>-465.28803999999906</v>
      </c>
      <c r="X155" s="51">
        <v>0.977</v>
      </c>
      <c r="Y155" s="52">
        <v>7027</v>
      </c>
      <c r="Z155" s="46">
        <v>19638.864584</v>
      </c>
      <c r="AA155" s="46">
        <v>19773.57030716403</v>
      </c>
      <c r="AB155" s="46">
        <v>2813.941981950197</v>
      </c>
      <c r="AC155" s="46">
        <v>-836.7029518819836</v>
      </c>
      <c r="AD155" s="46">
        <v>0</v>
      </c>
      <c r="AE155" s="46">
        <v>5879512</v>
      </c>
      <c r="AF155" s="15" t="s">
        <v>116</v>
      </c>
      <c r="AG155" t="b">
        <f t="shared" si="2"/>
        <v>1</v>
      </c>
    </row>
    <row r="156" spans="1:33" ht="12.75">
      <c r="A156" t="s">
        <v>281</v>
      </c>
      <c r="B156" s="15" t="s">
        <v>282</v>
      </c>
      <c r="C156" s="36">
        <v>25294.884</v>
      </c>
      <c r="D156" s="41">
        <v>5510</v>
      </c>
      <c r="E156" s="45">
        <v>30804.884</v>
      </c>
      <c r="F156" s="49">
        <v>24350</v>
      </c>
      <c r="G156" s="49">
        <v>3030</v>
      </c>
      <c r="H156" s="49">
        <v>1093</v>
      </c>
      <c r="I156" s="49">
        <v>0</v>
      </c>
      <c r="J156" s="49">
        <v>2929</v>
      </c>
      <c r="K156" s="50">
        <v>42</v>
      </c>
      <c r="L156" s="50">
        <v>11597</v>
      </c>
      <c r="M156" s="50">
        <v>5510</v>
      </c>
      <c r="N156" s="50">
        <v>1978</v>
      </c>
      <c r="O156" s="50">
        <v>33739.36</v>
      </c>
      <c r="P156" s="50">
        <v>5994.200000000001</v>
      </c>
      <c r="Q156" s="50">
        <v>-11574.449999999999</v>
      </c>
      <c r="R156" s="50">
        <v>2712.01</v>
      </c>
      <c r="S156" s="50">
        <v>30871.12000000001</v>
      </c>
      <c r="T156" s="50">
        <v>30804.884</v>
      </c>
      <c r="U156" s="50">
        <v>26184.1514</v>
      </c>
      <c r="V156" s="50">
        <v>4686.968600000011</v>
      </c>
      <c r="W156" s="50">
        <v>3280.8780200000074</v>
      </c>
      <c r="X156" s="51">
        <v>1.107</v>
      </c>
      <c r="Y156" s="52">
        <v>10172</v>
      </c>
      <c r="Z156" s="46">
        <v>34101.006588</v>
      </c>
      <c r="AA156" s="46">
        <v>34334.91016900439</v>
      </c>
      <c r="AB156" s="46">
        <v>3375.4335596740452</v>
      </c>
      <c r="AC156" s="46">
        <v>-275.2113741581352</v>
      </c>
      <c r="AD156" s="46">
        <v>0</v>
      </c>
      <c r="AE156" s="46">
        <v>2799450</v>
      </c>
      <c r="AF156" s="15" t="s">
        <v>282</v>
      </c>
      <c r="AG156" t="b">
        <f t="shared" si="2"/>
        <v>1</v>
      </c>
    </row>
    <row r="157" spans="1:33" ht="12.75">
      <c r="A157" t="s">
        <v>375</v>
      </c>
      <c r="B157" s="15" t="s">
        <v>376</v>
      </c>
      <c r="C157" s="36">
        <v>7789.325000000001</v>
      </c>
      <c r="D157" s="41">
        <v>2594</v>
      </c>
      <c r="E157" s="45">
        <v>10383.325</v>
      </c>
      <c r="F157" s="49">
        <v>14052</v>
      </c>
      <c r="G157" s="49">
        <v>836</v>
      </c>
      <c r="H157" s="49">
        <v>678</v>
      </c>
      <c r="I157" s="49">
        <v>0</v>
      </c>
      <c r="J157" s="49">
        <v>1323</v>
      </c>
      <c r="K157" s="50">
        <v>1</v>
      </c>
      <c r="L157" s="50">
        <v>13049</v>
      </c>
      <c r="M157" s="50">
        <v>2594</v>
      </c>
      <c r="N157" s="50">
        <v>0</v>
      </c>
      <c r="O157" s="50">
        <v>19470.4512</v>
      </c>
      <c r="P157" s="50">
        <v>2411.45</v>
      </c>
      <c r="Q157" s="50">
        <v>-11092.5</v>
      </c>
      <c r="R157" s="50">
        <v>-13.43</v>
      </c>
      <c r="S157" s="50">
        <v>10775.971199999996</v>
      </c>
      <c r="T157" s="50">
        <v>10383.325</v>
      </c>
      <c r="U157" s="50">
        <v>8825.82625</v>
      </c>
      <c r="V157" s="50">
        <v>1950.1449499999962</v>
      </c>
      <c r="W157" s="50">
        <v>1365.1014649999972</v>
      </c>
      <c r="X157" s="51">
        <v>1.131</v>
      </c>
      <c r="Y157" s="52">
        <v>3770</v>
      </c>
      <c r="Z157" s="46">
        <v>11743.540575</v>
      </c>
      <c r="AA157" s="46">
        <v>11824.091164821284</v>
      </c>
      <c r="AB157" s="46">
        <v>3136.363704196627</v>
      </c>
      <c r="AC157" s="46">
        <v>-514.2812296355532</v>
      </c>
      <c r="AD157" s="46">
        <v>0</v>
      </c>
      <c r="AE157" s="46">
        <v>1938840</v>
      </c>
      <c r="AF157" s="15" t="s">
        <v>376</v>
      </c>
      <c r="AG157" t="b">
        <f t="shared" si="2"/>
        <v>1</v>
      </c>
    </row>
    <row r="158" spans="1:33" ht="12.75">
      <c r="A158" t="s">
        <v>329</v>
      </c>
      <c r="B158" s="15" t="s">
        <v>330</v>
      </c>
      <c r="C158" s="36">
        <v>197706.821</v>
      </c>
      <c r="D158" s="41">
        <v>20422</v>
      </c>
      <c r="E158" s="45">
        <v>218128.821</v>
      </c>
      <c r="F158" s="49">
        <v>158745</v>
      </c>
      <c r="G158" s="49">
        <v>25028</v>
      </c>
      <c r="H158" s="49">
        <v>22001</v>
      </c>
      <c r="I158" s="49">
        <v>0</v>
      </c>
      <c r="J158" s="49">
        <v>2637</v>
      </c>
      <c r="K158" s="50">
        <v>18113</v>
      </c>
      <c r="L158" s="50">
        <v>40406</v>
      </c>
      <c r="M158" s="50">
        <v>20422</v>
      </c>
      <c r="N158" s="50">
        <v>11687</v>
      </c>
      <c r="O158" s="50">
        <v>219957.072</v>
      </c>
      <c r="P158" s="50">
        <v>42216.09999999999</v>
      </c>
      <c r="Q158" s="50">
        <v>-59675.09999999999</v>
      </c>
      <c r="R158" s="50">
        <v>10489.68</v>
      </c>
      <c r="S158" s="50">
        <v>212987.75199999995</v>
      </c>
      <c r="T158" s="50">
        <v>218128.821</v>
      </c>
      <c r="U158" s="50">
        <v>185409.49784999999</v>
      </c>
      <c r="V158" s="50">
        <v>27578.254149999964</v>
      </c>
      <c r="W158" s="50">
        <v>19304.777904999974</v>
      </c>
      <c r="X158" s="51">
        <v>1.089</v>
      </c>
      <c r="Y158" s="52">
        <v>60865</v>
      </c>
      <c r="Z158" s="46">
        <v>237542.286069</v>
      </c>
      <c r="AA158" s="46">
        <v>239171.62188371056</v>
      </c>
      <c r="AB158" s="46">
        <v>3929.5427895130297</v>
      </c>
      <c r="AC158" s="46">
        <v>278.89785568084926</v>
      </c>
      <c r="AD158" s="46">
        <v>16975118</v>
      </c>
      <c r="AE158" s="46">
        <v>0</v>
      </c>
      <c r="AF158" s="15" t="s">
        <v>330</v>
      </c>
      <c r="AG158" t="b">
        <f t="shared" si="2"/>
        <v>1</v>
      </c>
    </row>
    <row r="159" spans="1:33" ht="12.75">
      <c r="A159" t="s">
        <v>161</v>
      </c>
      <c r="B159" s="15" t="s">
        <v>162</v>
      </c>
      <c r="C159" s="36">
        <v>45144.991</v>
      </c>
      <c r="D159" s="41">
        <v>5463</v>
      </c>
      <c r="E159" s="45">
        <v>50607.991</v>
      </c>
      <c r="F159" s="49">
        <v>43865</v>
      </c>
      <c r="G159" s="49">
        <v>3373</v>
      </c>
      <c r="H159" s="49">
        <v>615</v>
      </c>
      <c r="I159" s="49">
        <v>0</v>
      </c>
      <c r="J159" s="49">
        <v>2573</v>
      </c>
      <c r="K159" s="50">
        <v>0</v>
      </c>
      <c r="L159" s="50">
        <v>19322</v>
      </c>
      <c r="M159" s="50">
        <v>5463</v>
      </c>
      <c r="N159" s="50">
        <v>0</v>
      </c>
      <c r="O159" s="50">
        <v>60779.344</v>
      </c>
      <c r="P159" s="50">
        <v>5576.849999999999</v>
      </c>
      <c r="Q159" s="50">
        <v>-16423.7</v>
      </c>
      <c r="R159" s="50">
        <v>1358.8100000000002</v>
      </c>
      <c r="S159" s="50">
        <v>51291.304000000004</v>
      </c>
      <c r="T159" s="50">
        <v>50607.991</v>
      </c>
      <c r="U159" s="50">
        <v>43016.79235</v>
      </c>
      <c r="V159" s="50">
        <v>8274.51165</v>
      </c>
      <c r="W159" s="50">
        <v>5792.158155</v>
      </c>
      <c r="X159" s="51">
        <v>1.114</v>
      </c>
      <c r="Y159" s="52">
        <v>12931</v>
      </c>
      <c r="Z159" s="46">
        <v>56377.30197400001</v>
      </c>
      <c r="AA159" s="46">
        <v>56764.00178548666</v>
      </c>
      <c r="AB159" s="46">
        <v>4389.761177440775</v>
      </c>
      <c r="AC159" s="46">
        <v>739.1162436085947</v>
      </c>
      <c r="AD159" s="46">
        <v>9557512</v>
      </c>
      <c r="AE159" s="46">
        <v>0</v>
      </c>
      <c r="AF159" s="15" t="s">
        <v>162</v>
      </c>
      <c r="AG159" t="b">
        <f t="shared" si="2"/>
        <v>1</v>
      </c>
    </row>
    <row r="160" spans="1:33" ht="12.75">
      <c r="A160" t="s">
        <v>157</v>
      </c>
      <c r="B160" s="15" t="s">
        <v>158</v>
      </c>
      <c r="C160" s="36">
        <v>55480.639</v>
      </c>
      <c r="D160" s="41">
        <v>9502</v>
      </c>
      <c r="E160" s="45">
        <v>64982.639</v>
      </c>
      <c r="F160" s="49">
        <v>34898</v>
      </c>
      <c r="G160" s="49">
        <v>5610</v>
      </c>
      <c r="H160" s="49">
        <v>1302</v>
      </c>
      <c r="I160" s="49">
        <v>0</v>
      </c>
      <c r="J160" s="49">
        <v>1363</v>
      </c>
      <c r="K160" s="50">
        <v>1</v>
      </c>
      <c r="L160" s="50">
        <v>8125</v>
      </c>
      <c r="M160" s="50">
        <v>9502</v>
      </c>
      <c r="N160" s="50">
        <v>0</v>
      </c>
      <c r="O160" s="50">
        <v>48354.6688</v>
      </c>
      <c r="P160" s="50">
        <v>7033.75</v>
      </c>
      <c r="Q160" s="50">
        <v>-6907.1</v>
      </c>
      <c r="R160" s="50">
        <v>6695.450000000001</v>
      </c>
      <c r="S160" s="50">
        <v>55176.768800000005</v>
      </c>
      <c r="T160" s="50">
        <v>64982.639</v>
      </c>
      <c r="U160" s="50">
        <v>55235.24315</v>
      </c>
      <c r="V160" s="50">
        <v>-58.474349999996775</v>
      </c>
      <c r="W160" s="50">
        <v>-40.93204499999774</v>
      </c>
      <c r="X160" s="51">
        <v>0.999</v>
      </c>
      <c r="Y160" s="52">
        <v>13977</v>
      </c>
      <c r="Z160" s="46">
        <v>64917.656361</v>
      </c>
      <c r="AA160" s="46">
        <v>65362.93565954698</v>
      </c>
      <c r="AB160" s="46">
        <v>4676.463880628674</v>
      </c>
      <c r="AC160" s="46">
        <v>1025.8189467964935</v>
      </c>
      <c r="AD160" s="46">
        <v>14337871</v>
      </c>
      <c r="AE160" s="46">
        <v>0</v>
      </c>
      <c r="AF160" s="15" t="s">
        <v>158</v>
      </c>
      <c r="AG160" t="b">
        <f t="shared" si="2"/>
        <v>1</v>
      </c>
    </row>
    <row r="161" spans="1:33" ht="12.75">
      <c r="A161" t="s">
        <v>37</v>
      </c>
      <c r="B161" s="15" t="s">
        <v>38</v>
      </c>
      <c r="C161" s="36">
        <v>175837.726</v>
      </c>
      <c r="D161" s="41">
        <v>29594</v>
      </c>
      <c r="E161" s="45">
        <v>205431.726</v>
      </c>
      <c r="F161" s="49">
        <v>65321</v>
      </c>
      <c r="G161" s="49">
        <v>126852</v>
      </c>
      <c r="H161" s="49">
        <v>76848</v>
      </c>
      <c r="I161" s="49">
        <v>0</v>
      </c>
      <c r="J161" s="49">
        <v>3377</v>
      </c>
      <c r="K161" s="50">
        <v>60098</v>
      </c>
      <c r="L161" s="50">
        <v>36499</v>
      </c>
      <c r="M161" s="50">
        <v>29594</v>
      </c>
      <c r="N161" s="50">
        <v>6393</v>
      </c>
      <c r="O161" s="50">
        <v>90508.7776</v>
      </c>
      <c r="P161" s="50">
        <v>176015.45</v>
      </c>
      <c r="Q161" s="50">
        <v>-87541.5</v>
      </c>
      <c r="R161" s="50">
        <v>18950.07</v>
      </c>
      <c r="S161" s="50">
        <v>197932.79760000002</v>
      </c>
      <c r="T161" s="50">
        <v>205431.726</v>
      </c>
      <c r="U161" s="50">
        <v>174616.96709999998</v>
      </c>
      <c r="V161" s="50">
        <v>23315.83050000004</v>
      </c>
      <c r="W161" s="50">
        <v>16321.081350000028</v>
      </c>
      <c r="X161" s="51">
        <v>1.079</v>
      </c>
      <c r="Y161" s="52">
        <v>89911</v>
      </c>
      <c r="Z161" s="46">
        <v>221660.83235399998</v>
      </c>
      <c r="AA161" s="46">
        <v>223181.23505302938</v>
      </c>
      <c r="AB161" s="46">
        <v>2482.2461662425</v>
      </c>
      <c r="AC161" s="46">
        <v>-1168.3987675896806</v>
      </c>
      <c r="AD161" s="46">
        <v>0</v>
      </c>
      <c r="AE161" s="46">
        <v>105051902</v>
      </c>
      <c r="AF161" s="15" t="s">
        <v>38</v>
      </c>
      <c r="AG161" t="b">
        <f t="shared" si="2"/>
        <v>1</v>
      </c>
    </row>
    <row r="162" spans="1:33" ht="12.75">
      <c r="A162" t="s">
        <v>417</v>
      </c>
      <c r="B162" s="15" t="s">
        <v>418</v>
      </c>
      <c r="C162" s="36">
        <v>42844.652</v>
      </c>
      <c r="D162" s="41">
        <v>6880</v>
      </c>
      <c r="E162" s="45">
        <v>49724.652</v>
      </c>
      <c r="F162" s="49">
        <v>23708</v>
      </c>
      <c r="G162" s="49">
        <v>13583</v>
      </c>
      <c r="H162" s="49">
        <v>244</v>
      </c>
      <c r="I162" s="49">
        <v>0</v>
      </c>
      <c r="J162" s="49">
        <v>1756</v>
      </c>
      <c r="K162" s="50">
        <v>12</v>
      </c>
      <c r="L162" s="50">
        <v>9848</v>
      </c>
      <c r="M162" s="50">
        <v>6880</v>
      </c>
      <c r="N162" s="50">
        <v>272</v>
      </c>
      <c r="O162" s="50">
        <v>32849.8048</v>
      </c>
      <c r="P162" s="50">
        <v>13245.55</v>
      </c>
      <c r="Q162" s="50">
        <v>-8612.2</v>
      </c>
      <c r="R162" s="50">
        <v>4173.84</v>
      </c>
      <c r="S162" s="50">
        <v>41656.9948</v>
      </c>
      <c r="T162" s="50">
        <v>49724.652</v>
      </c>
      <c r="U162" s="50">
        <v>42265.9542</v>
      </c>
      <c r="V162" s="50">
        <v>-608.9593999999997</v>
      </c>
      <c r="W162" s="50">
        <v>-426.2715799999998</v>
      </c>
      <c r="X162" s="51">
        <v>0.991</v>
      </c>
      <c r="Y162" s="52">
        <v>10402</v>
      </c>
      <c r="Z162" s="46">
        <v>49277.130132</v>
      </c>
      <c r="AA162" s="46">
        <v>49615.12887024107</v>
      </c>
      <c r="AB162" s="46">
        <v>4769.76820517603</v>
      </c>
      <c r="AC162" s="46">
        <v>1119.1232713438499</v>
      </c>
      <c r="AD162" s="46">
        <v>11641120</v>
      </c>
      <c r="AE162" s="46">
        <v>0</v>
      </c>
      <c r="AF162" s="15" t="s">
        <v>418</v>
      </c>
      <c r="AG162" t="b">
        <f t="shared" si="2"/>
        <v>1</v>
      </c>
    </row>
    <row r="163" spans="1:33" ht="12.75">
      <c r="A163" t="s">
        <v>430</v>
      </c>
      <c r="B163" s="15" t="s">
        <v>431</v>
      </c>
      <c r="C163" s="36">
        <v>16917.037</v>
      </c>
      <c r="D163" s="41">
        <v>4112</v>
      </c>
      <c r="E163" s="45">
        <v>21029.037</v>
      </c>
      <c r="F163" s="49">
        <v>18245</v>
      </c>
      <c r="G163" s="49">
        <v>78</v>
      </c>
      <c r="H163" s="49">
        <v>2660</v>
      </c>
      <c r="I163" s="49">
        <v>0</v>
      </c>
      <c r="J163" s="49">
        <v>1843</v>
      </c>
      <c r="K163" s="50">
        <v>2826</v>
      </c>
      <c r="L163" s="50">
        <v>10512</v>
      </c>
      <c r="M163" s="50">
        <v>4112</v>
      </c>
      <c r="N163" s="50">
        <v>0</v>
      </c>
      <c r="O163" s="50">
        <v>25280.271999999997</v>
      </c>
      <c r="P163" s="50">
        <v>3893.8500000000004</v>
      </c>
      <c r="Q163" s="50">
        <v>-11337.3</v>
      </c>
      <c r="R163" s="50">
        <v>1708.1599999999999</v>
      </c>
      <c r="S163" s="50">
        <v>19544.982</v>
      </c>
      <c r="T163" s="50">
        <v>21029.037</v>
      </c>
      <c r="U163" s="50">
        <v>17874.68145</v>
      </c>
      <c r="V163" s="50">
        <v>1670.30055</v>
      </c>
      <c r="W163" s="50">
        <v>1169.2103849999999</v>
      </c>
      <c r="X163" s="51">
        <v>1.056</v>
      </c>
      <c r="Y163" s="52">
        <v>5707</v>
      </c>
      <c r="Z163" s="46">
        <v>22206.663072000003</v>
      </c>
      <c r="AA163" s="46">
        <v>22358.981684686547</v>
      </c>
      <c r="AB163" s="46">
        <v>3917.8170115098205</v>
      </c>
      <c r="AC163" s="46">
        <v>267.1720776776401</v>
      </c>
      <c r="AD163" s="46">
        <v>1524751</v>
      </c>
      <c r="AE163" s="46">
        <v>0</v>
      </c>
      <c r="AF163" s="15" t="s">
        <v>431</v>
      </c>
      <c r="AG163" t="b">
        <f t="shared" si="2"/>
        <v>1</v>
      </c>
    </row>
    <row r="164" spans="1:33" ht="12.75">
      <c r="A164" t="s">
        <v>477</v>
      </c>
      <c r="B164" s="15" t="s">
        <v>478</v>
      </c>
      <c r="C164" s="36">
        <v>21447.528</v>
      </c>
      <c r="D164" s="41">
        <v>7371</v>
      </c>
      <c r="E164" s="45">
        <v>28818.528</v>
      </c>
      <c r="F164" s="49">
        <v>35404</v>
      </c>
      <c r="G164" s="49">
        <v>2177</v>
      </c>
      <c r="H164" s="49">
        <v>9695</v>
      </c>
      <c r="I164" s="49">
        <v>0</v>
      </c>
      <c r="J164" s="49">
        <v>2930</v>
      </c>
      <c r="K164" s="50">
        <v>9584</v>
      </c>
      <c r="L164" s="50">
        <v>26046</v>
      </c>
      <c r="M164" s="50">
        <v>7371</v>
      </c>
      <c r="N164" s="50">
        <v>0</v>
      </c>
      <c r="O164" s="50">
        <v>49055.7824</v>
      </c>
      <c r="P164" s="50">
        <v>12581.7</v>
      </c>
      <c r="Q164" s="50">
        <v>-30285.5</v>
      </c>
      <c r="R164" s="50">
        <v>1837.53</v>
      </c>
      <c r="S164" s="50">
        <v>33189.51239999999</v>
      </c>
      <c r="T164" s="50">
        <v>28818.528</v>
      </c>
      <c r="U164" s="50">
        <v>24495.748799999998</v>
      </c>
      <c r="V164" s="50">
        <v>8693.763599999995</v>
      </c>
      <c r="W164" s="50">
        <v>6085.634519999996</v>
      </c>
      <c r="X164" s="51">
        <v>1.211</v>
      </c>
      <c r="Y164" s="52">
        <v>9627</v>
      </c>
      <c r="Z164" s="46">
        <v>34899.237408</v>
      </c>
      <c r="AA164" s="46">
        <v>35138.61616601374</v>
      </c>
      <c r="AB164" s="46">
        <v>3650.0068729628897</v>
      </c>
      <c r="AC164" s="46">
        <v>-0.6380608692907117</v>
      </c>
      <c r="AD164" s="46">
        <v>0</v>
      </c>
      <c r="AE164" s="46">
        <v>6143</v>
      </c>
      <c r="AF164" s="15" t="s">
        <v>478</v>
      </c>
      <c r="AG164" t="b">
        <f t="shared" si="2"/>
        <v>1</v>
      </c>
    </row>
    <row r="165" spans="1:33" ht="12.75">
      <c r="A165" t="s">
        <v>521</v>
      </c>
      <c r="B165" s="15" t="s">
        <v>522</v>
      </c>
      <c r="C165" s="36">
        <v>30819.550000000003</v>
      </c>
      <c r="D165" s="41">
        <v>3794</v>
      </c>
      <c r="E165" s="45">
        <v>34613.55</v>
      </c>
      <c r="F165" s="49">
        <v>30241</v>
      </c>
      <c r="G165" s="49">
        <v>278</v>
      </c>
      <c r="H165" s="49">
        <v>182</v>
      </c>
      <c r="I165" s="49">
        <v>0</v>
      </c>
      <c r="J165" s="49">
        <v>2555</v>
      </c>
      <c r="K165" s="50">
        <v>0</v>
      </c>
      <c r="L165" s="50">
        <v>15445</v>
      </c>
      <c r="M165" s="50">
        <v>3794</v>
      </c>
      <c r="N165" s="50">
        <v>267</v>
      </c>
      <c r="O165" s="50">
        <v>41901.929599999996</v>
      </c>
      <c r="P165" s="50">
        <v>2562.75</v>
      </c>
      <c r="Q165" s="50">
        <v>-13355.2</v>
      </c>
      <c r="R165" s="50">
        <v>599.25</v>
      </c>
      <c r="S165" s="50">
        <v>31708.729599999995</v>
      </c>
      <c r="T165" s="50">
        <v>34613.55</v>
      </c>
      <c r="U165" s="50">
        <v>29421.5175</v>
      </c>
      <c r="V165" s="50">
        <v>2287.2120999999934</v>
      </c>
      <c r="W165" s="50">
        <v>1601.0484699999952</v>
      </c>
      <c r="X165" s="51">
        <v>1.046</v>
      </c>
      <c r="Y165" s="52">
        <v>7128</v>
      </c>
      <c r="Z165" s="46">
        <v>36205.77330000001</v>
      </c>
      <c r="AA165" s="46">
        <v>36454.11377071454</v>
      </c>
      <c r="AB165" s="46">
        <v>5114.213491963319</v>
      </c>
      <c r="AC165" s="46">
        <v>1463.5685581311386</v>
      </c>
      <c r="AD165" s="46">
        <v>10432317</v>
      </c>
      <c r="AE165" s="46">
        <v>0</v>
      </c>
      <c r="AF165" s="15" t="s">
        <v>522</v>
      </c>
      <c r="AG165" t="b">
        <f t="shared" si="2"/>
        <v>1</v>
      </c>
    </row>
    <row r="166" spans="1:33" ht="12.75">
      <c r="A166" t="s">
        <v>101</v>
      </c>
      <c r="B166" s="15" t="s">
        <v>102</v>
      </c>
      <c r="C166" s="36">
        <v>541877.267</v>
      </c>
      <c r="D166" s="41">
        <v>55202</v>
      </c>
      <c r="E166" s="45">
        <v>597079.267</v>
      </c>
      <c r="F166" s="49">
        <v>275468</v>
      </c>
      <c r="G166" s="49">
        <v>86500</v>
      </c>
      <c r="H166" s="49">
        <v>14264</v>
      </c>
      <c r="I166" s="49">
        <v>0</v>
      </c>
      <c r="J166" s="49">
        <v>7230</v>
      </c>
      <c r="K166" s="50">
        <v>1829</v>
      </c>
      <c r="L166" s="50">
        <v>66096</v>
      </c>
      <c r="M166" s="50">
        <v>55202</v>
      </c>
      <c r="N166" s="50">
        <v>3513</v>
      </c>
      <c r="O166" s="50">
        <v>381688.4608</v>
      </c>
      <c r="P166" s="50">
        <v>91794.9</v>
      </c>
      <c r="Q166" s="50">
        <v>-60722.3</v>
      </c>
      <c r="R166" s="50">
        <v>35685.38</v>
      </c>
      <c r="S166" s="50">
        <v>448446.44080000004</v>
      </c>
      <c r="T166" s="50">
        <v>597079.267</v>
      </c>
      <c r="U166" s="50">
        <v>507517.37695</v>
      </c>
      <c r="V166" s="50">
        <v>-59070.936149999965</v>
      </c>
      <c r="W166" s="50">
        <v>-41349.65530499997</v>
      </c>
      <c r="X166" s="51">
        <v>0.931</v>
      </c>
      <c r="Y166" s="52">
        <v>129985</v>
      </c>
      <c r="Z166" s="46">
        <v>555880.797577</v>
      </c>
      <c r="AA166" s="46">
        <v>559693.6618345199</v>
      </c>
      <c r="AB166" s="46">
        <v>4305.832687114052</v>
      </c>
      <c r="AC166" s="46">
        <v>655.1877532818712</v>
      </c>
      <c r="AD166" s="46">
        <v>85164580</v>
      </c>
      <c r="AE166" s="46">
        <v>0</v>
      </c>
      <c r="AF166" s="15" t="s">
        <v>102</v>
      </c>
      <c r="AG166" t="b">
        <f t="shared" si="2"/>
        <v>1</v>
      </c>
    </row>
    <row r="167" spans="1:33" ht="12.75">
      <c r="A167" t="s">
        <v>47</v>
      </c>
      <c r="B167" s="15" t="s">
        <v>48</v>
      </c>
      <c r="C167" s="36">
        <v>189387.214</v>
      </c>
      <c r="D167" s="41">
        <v>20304</v>
      </c>
      <c r="E167" s="45">
        <v>209691.214</v>
      </c>
      <c r="F167" s="49">
        <v>3152</v>
      </c>
      <c r="G167" s="49">
        <v>168263</v>
      </c>
      <c r="H167" s="49">
        <v>2166</v>
      </c>
      <c r="I167" s="49">
        <v>1888</v>
      </c>
      <c r="J167" s="49">
        <v>0</v>
      </c>
      <c r="K167" s="50">
        <v>383</v>
      </c>
      <c r="L167" s="50">
        <v>662</v>
      </c>
      <c r="M167" s="50">
        <v>20304</v>
      </c>
      <c r="N167" s="50">
        <v>2113</v>
      </c>
      <c r="O167" s="50">
        <v>4367.4112</v>
      </c>
      <c r="P167" s="50">
        <v>146469.44999999998</v>
      </c>
      <c r="Q167" s="50">
        <v>-2684.3</v>
      </c>
      <c r="R167" s="50">
        <v>17145.86</v>
      </c>
      <c r="S167" s="50">
        <v>165298.42119999998</v>
      </c>
      <c r="T167" s="50">
        <v>209691.214</v>
      </c>
      <c r="U167" s="50">
        <v>178237.5319</v>
      </c>
      <c r="V167" s="50">
        <v>-12939.11070000002</v>
      </c>
      <c r="W167" s="50">
        <v>-9057.377490000013</v>
      </c>
      <c r="X167" s="51">
        <v>0.957</v>
      </c>
      <c r="Y167" s="52">
        <v>56076</v>
      </c>
      <c r="Z167" s="46">
        <v>200674.491798</v>
      </c>
      <c r="AA167" s="46">
        <v>202050.94624742103</v>
      </c>
      <c r="AB167" s="46">
        <v>3603.162605168361</v>
      </c>
      <c r="AC167" s="46">
        <v>-47.48232866381932</v>
      </c>
      <c r="AD167" s="46">
        <v>0</v>
      </c>
      <c r="AE167" s="46">
        <v>2662619</v>
      </c>
      <c r="AF167" s="15" t="s">
        <v>48</v>
      </c>
      <c r="AG167" t="b">
        <f t="shared" si="2"/>
        <v>1</v>
      </c>
    </row>
    <row r="168" spans="1:33" ht="12.75">
      <c r="A168" t="s">
        <v>529</v>
      </c>
      <c r="B168" s="15" t="s">
        <v>530</v>
      </c>
      <c r="C168" s="36">
        <v>19597.559</v>
      </c>
      <c r="D168" s="41">
        <v>2364</v>
      </c>
      <c r="E168" s="45">
        <v>21961.559</v>
      </c>
      <c r="F168" s="49">
        <v>17375</v>
      </c>
      <c r="G168" s="49">
        <v>27</v>
      </c>
      <c r="H168" s="49">
        <v>372</v>
      </c>
      <c r="I168" s="49">
        <v>6</v>
      </c>
      <c r="J168" s="49">
        <v>1229</v>
      </c>
      <c r="K168" s="50">
        <v>12</v>
      </c>
      <c r="L168" s="50">
        <v>7979</v>
      </c>
      <c r="M168" s="50">
        <v>2364</v>
      </c>
      <c r="N168" s="50">
        <v>0</v>
      </c>
      <c r="O168" s="50">
        <v>24074.8</v>
      </c>
      <c r="P168" s="50">
        <v>1388.9</v>
      </c>
      <c r="Q168" s="50">
        <v>-6792.349999999999</v>
      </c>
      <c r="R168" s="50">
        <v>652.97</v>
      </c>
      <c r="S168" s="50">
        <v>19324.320000000003</v>
      </c>
      <c r="T168" s="50">
        <v>21961.559</v>
      </c>
      <c r="U168" s="50">
        <v>18667.32515</v>
      </c>
      <c r="V168" s="50">
        <v>656.9948500000028</v>
      </c>
      <c r="W168" s="50">
        <v>459.8963950000019</v>
      </c>
      <c r="X168" s="51">
        <v>1.021</v>
      </c>
      <c r="Y168" s="52">
        <v>4297</v>
      </c>
      <c r="Z168" s="46">
        <v>22422.751739</v>
      </c>
      <c r="AA168" s="46">
        <v>22576.552534122868</v>
      </c>
      <c r="AB168" s="46">
        <v>5254.026654438648</v>
      </c>
      <c r="AC168" s="46">
        <v>1603.3817206064673</v>
      </c>
      <c r="AD168" s="46">
        <v>6889731</v>
      </c>
      <c r="AE168" s="46">
        <v>0</v>
      </c>
      <c r="AF168" s="15" t="s">
        <v>530</v>
      </c>
      <c r="AG168" t="b">
        <f t="shared" si="2"/>
        <v>1</v>
      </c>
    </row>
    <row r="169" spans="1:33" ht="12.75">
      <c r="A169" t="s">
        <v>167</v>
      </c>
      <c r="B169" s="15" t="s">
        <v>168</v>
      </c>
      <c r="C169" s="36">
        <v>80028.973</v>
      </c>
      <c r="D169" s="41">
        <v>9780</v>
      </c>
      <c r="E169" s="45">
        <v>89808.973</v>
      </c>
      <c r="F169" s="49">
        <v>72615</v>
      </c>
      <c r="G169" s="49">
        <v>2319</v>
      </c>
      <c r="H169" s="49">
        <v>6153</v>
      </c>
      <c r="I169" s="49">
        <v>0</v>
      </c>
      <c r="J169" s="49">
        <v>3848</v>
      </c>
      <c r="K169" s="50">
        <v>3913</v>
      </c>
      <c r="L169" s="50">
        <v>39862</v>
      </c>
      <c r="M169" s="50">
        <v>9780</v>
      </c>
      <c r="N169" s="50">
        <v>0</v>
      </c>
      <c r="O169" s="50">
        <v>100615.344</v>
      </c>
      <c r="P169" s="50">
        <v>10472</v>
      </c>
      <c r="Q169" s="50">
        <v>-37208.75</v>
      </c>
      <c r="R169" s="50">
        <v>1536.46</v>
      </c>
      <c r="S169" s="50">
        <v>75415.054</v>
      </c>
      <c r="T169" s="50">
        <v>89808.973</v>
      </c>
      <c r="U169" s="50">
        <v>76337.62705</v>
      </c>
      <c r="V169" s="50">
        <v>-922.5730499999918</v>
      </c>
      <c r="W169" s="50">
        <v>-645.8011349999942</v>
      </c>
      <c r="X169" s="51">
        <v>0.993</v>
      </c>
      <c r="Y169" s="52">
        <v>19688</v>
      </c>
      <c r="Z169" s="46">
        <v>89180.310189</v>
      </c>
      <c r="AA169" s="46">
        <v>89792.01042882897</v>
      </c>
      <c r="AB169" s="46">
        <v>4560.748193256246</v>
      </c>
      <c r="AC169" s="46">
        <v>910.1032594240655</v>
      </c>
      <c r="AD169" s="46">
        <v>17918113</v>
      </c>
      <c r="AE169" s="46">
        <v>0</v>
      </c>
      <c r="AF169" s="15" t="s">
        <v>168</v>
      </c>
      <c r="AG169" t="b">
        <f t="shared" si="2"/>
        <v>1</v>
      </c>
    </row>
    <row r="170" spans="1:33" ht="12.75">
      <c r="A170" t="s">
        <v>25</v>
      </c>
      <c r="B170" s="15" t="s">
        <v>26</v>
      </c>
      <c r="C170" s="36">
        <v>22204.671</v>
      </c>
      <c r="D170" s="41">
        <v>4113</v>
      </c>
      <c r="E170" s="45">
        <v>26317.671</v>
      </c>
      <c r="F170" s="49">
        <v>24543</v>
      </c>
      <c r="G170" s="49">
        <v>6804</v>
      </c>
      <c r="H170" s="49">
        <v>178</v>
      </c>
      <c r="I170" s="49">
        <v>0</v>
      </c>
      <c r="J170" s="49">
        <v>1536</v>
      </c>
      <c r="K170" s="50">
        <v>11</v>
      </c>
      <c r="L170" s="50">
        <v>7563</v>
      </c>
      <c r="M170" s="50">
        <v>4113</v>
      </c>
      <c r="N170" s="50">
        <v>792</v>
      </c>
      <c r="O170" s="50">
        <v>34006.7808</v>
      </c>
      <c r="P170" s="50">
        <v>7240.299999999999</v>
      </c>
      <c r="Q170" s="50">
        <v>-7111.1</v>
      </c>
      <c r="R170" s="50">
        <v>2210.3399999999997</v>
      </c>
      <c r="S170" s="50">
        <v>36346.3208</v>
      </c>
      <c r="T170" s="50">
        <v>26317.671</v>
      </c>
      <c r="U170" s="50">
        <v>22370.02035</v>
      </c>
      <c r="V170" s="50">
        <v>13976.300450000002</v>
      </c>
      <c r="W170" s="50">
        <v>9783.410315000001</v>
      </c>
      <c r="X170" s="51">
        <v>1.372</v>
      </c>
      <c r="Y170" s="52">
        <v>9305</v>
      </c>
      <c r="Z170" s="46">
        <v>36107.844612</v>
      </c>
      <c r="AA170" s="46">
        <v>36355.51337612584</v>
      </c>
      <c r="AB170" s="46">
        <v>3907.0943982940184</v>
      </c>
      <c r="AC170" s="46">
        <v>256.44946446183803</v>
      </c>
      <c r="AD170" s="46">
        <v>2386262</v>
      </c>
      <c r="AE170" s="46">
        <v>0</v>
      </c>
      <c r="AF170" s="15" t="s">
        <v>26</v>
      </c>
      <c r="AG170" t="b">
        <f t="shared" si="2"/>
        <v>1</v>
      </c>
    </row>
    <row r="171" spans="1:33" ht="12.75">
      <c r="A171" t="s">
        <v>71</v>
      </c>
      <c r="B171" s="15" t="s">
        <v>72</v>
      </c>
      <c r="C171" s="36">
        <v>153068.4</v>
      </c>
      <c r="D171" s="41">
        <v>19768</v>
      </c>
      <c r="E171" s="45">
        <v>172836.4</v>
      </c>
      <c r="F171" s="49">
        <v>128327</v>
      </c>
      <c r="G171" s="49">
        <v>14383</v>
      </c>
      <c r="H171" s="49">
        <v>2597</v>
      </c>
      <c r="I171" s="49">
        <v>0</v>
      </c>
      <c r="J171" s="49">
        <v>9584</v>
      </c>
      <c r="K171" s="50">
        <v>221</v>
      </c>
      <c r="L171" s="50">
        <v>57197</v>
      </c>
      <c r="M171" s="50">
        <v>19768</v>
      </c>
      <c r="N171" s="50">
        <v>0</v>
      </c>
      <c r="O171" s="50">
        <v>177809.89119999998</v>
      </c>
      <c r="P171" s="50">
        <v>22579.4</v>
      </c>
      <c r="Q171" s="50">
        <v>-48805.299999999996</v>
      </c>
      <c r="R171" s="50">
        <v>7079.3099999999995</v>
      </c>
      <c r="S171" s="50">
        <v>158663.30119999996</v>
      </c>
      <c r="T171" s="50">
        <v>172836.4</v>
      </c>
      <c r="U171" s="50">
        <v>146910.94</v>
      </c>
      <c r="V171" s="50">
        <v>11752.361199999956</v>
      </c>
      <c r="W171" s="50">
        <v>8226.652839999968</v>
      </c>
      <c r="X171" s="51">
        <v>1.048</v>
      </c>
      <c r="Y171" s="52">
        <v>51562</v>
      </c>
      <c r="Z171" s="46">
        <v>181132.5472</v>
      </c>
      <c r="AA171" s="46">
        <v>182374.9607140174</v>
      </c>
      <c r="AB171" s="46">
        <v>3537.0032332729024</v>
      </c>
      <c r="AC171" s="46">
        <v>-113.64170055927798</v>
      </c>
      <c r="AD171" s="46">
        <v>0</v>
      </c>
      <c r="AE171" s="46">
        <v>5859593</v>
      </c>
      <c r="AF171" s="15" t="s">
        <v>72</v>
      </c>
      <c r="AG171" t="b">
        <f t="shared" si="2"/>
        <v>1</v>
      </c>
    </row>
    <row r="172" spans="1:33" ht="12.75">
      <c r="A172" t="s">
        <v>51</v>
      </c>
      <c r="B172" s="15" t="s">
        <v>52</v>
      </c>
      <c r="C172" s="36">
        <v>78265.462</v>
      </c>
      <c r="D172" s="41">
        <v>13708</v>
      </c>
      <c r="E172" s="45">
        <v>91973.462</v>
      </c>
      <c r="F172" s="49">
        <v>54562</v>
      </c>
      <c r="G172" s="49">
        <v>15530</v>
      </c>
      <c r="H172" s="49">
        <v>12043</v>
      </c>
      <c r="I172" s="49">
        <v>0</v>
      </c>
      <c r="J172" s="49">
        <v>8576</v>
      </c>
      <c r="K172" s="50">
        <v>832</v>
      </c>
      <c r="L172" s="50">
        <v>40635</v>
      </c>
      <c r="M172" s="50">
        <v>13708</v>
      </c>
      <c r="N172" s="50">
        <v>0</v>
      </c>
      <c r="O172" s="50">
        <v>75601.1072</v>
      </c>
      <c r="P172" s="50">
        <v>30726.649999999998</v>
      </c>
      <c r="Q172" s="50">
        <v>-35246.95</v>
      </c>
      <c r="R172" s="50">
        <v>4743.85</v>
      </c>
      <c r="S172" s="50">
        <v>75824.65720000002</v>
      </c>
      <c r="T172" s="50">
        <v>91973.462</v>
      </c>
      <c r="U172" s="50">
        <v>78177.4427</v>
      </c>
      <c r="V172" s="50">
        <v>-2352.7854999999836</v>
      </c>
      <c r="W172" s="50">
        <v>-1646.9498499999884</v>
      </c>
      <c r="X172" s="51">
        <v>0.982</v>
      </c>
      <c r="Y172" s="52">
        <v>26033</v>
      </c>
      <c r="Z172" s="46">
        <v>90317.939684</v>
      </c>
      <c r="AA172" s="46">
        <v>90937.44308389262</v>
      </c>
      <c r="AB172" s="46">
        <v>3493.160338182023</v>
      </c>
      <c r="AC172" s="46">
        <v>-157.4845956501572</v>
      </c>
      <c r="AD172" s="46">
        <v>0</v>
      </c>
      <c r="AE172" s="46">
        <v>4099796</v>
      </c>
      <c r="AF172" s="15" t="s">
        <v>52</v>
      </c>
      <c r="AG172" t="b">
        <f t="shared" si="2"/>
        <v>1</v>
      </c>
    </row>
    <row r="173" spans="1:33" ht="12.75">
      <c r="A173" t="s">
        <v>125</v>
      </c>
      <c r="B173" s="15" t="s">
        <v>126</v>
      </c>
      <c r="C173" s="36">
        <v>92516.937</v>
      </c>
      <c r="D173" s="41">
        <v>18807</v>
      </c>
      <c r="E173" s="45">
        <v>111323.937</v>
      </c>
      <c r="F173" s="49">
        <v>76511</v>
      </c>
      <c r="G173" s="49">
        <v>7646</v>
      </c>
      <c r="H173" s="49">
        <v>2127</v>
      </c>
      <c r="I173" s="49">
        <v>0</v>
      </c>
      <c r="J173" s="49">
        <v>2718</v>
      </c>
      <c r="K173" s="50">
        <v>1273</v>
      </c>
      <c r="L173" s="50">
        <v>37935</v>
      </c>
      <c r="M173" s="50">
        <v>18807</v>
      </c>
      <c r="N173" s="50">
        <v>1355</v>
      </c>
      <c r="O173" s="50">
        <v>106013.6416</v>
      </c>
      <c r="P173" s="50">
        <v>10617.349999999999</v>
      </c>
      <c r="Q173" s="50">
        <v>-34478.55</v>
      </c>
      <c r="R173" s="50">
        <v>9537</v>
      </c>
      <c r="S173" s="50">
        <v>91689.4416</v>
      </c>
      <c r="T173" s="50">
        <v>111323.937</v>
      </c>
      <c r="U173" s="50">
        <v>94625.34645</v>
      </c>
      <c r="V173" s="50">
        <v>-2935.9048499999917</v>
      </c>
      <c r="W173" s="50">
        <v>-2055.133394999994</v>
      </c>
      <c r="X173" s="51">
        <v>0.982</v>
      </c>
      <c r="Y173" s="52">
        <v>29308</v>
      </c>
      <c r="Z173" s="46">
        <v>109320.106134</v>
      </c>
      <c r="AA173" s="46">
        <v>110069.94805536783</v>
      </c>
      <c r="AB173" s="46">
        <v>3755.6280897832617</v>
      </c>
      <c r="AC173" s="46">
        <v>104.98315595108124</v>
      </c>
      <c r="AD173" s="46">
        <v>3076846</v>
      </c>
      <c r="AE173" s="46">
        <v>0</v>
      </c>
      <c r="AF173" s="15" t="s">
        <v>126</v>
      </c>
      <c r="AG173" t="b">
        <f t="shared" si="2"/>
        <v>1</v>
      </c>
    </row>
    <row r="174" spans="1:33" ht="12.75">
      <c r="A174" t="s">
        <v>471</v>
      </c>
      <c r="B174" s="15" t="s">
        <v>472</v>
      </c>
      <c r="C174" s="36">
        <v>15320.976000000002</v>
      </c>
      <c r="D174" s="41">
        <v>6233</v>
      </c>
      <c r="E174" s="45">
        <v>21553.976000000002</v>
      </c>
      <c r="F174" s="49">
        <v>11131</v>
      </c>
      <c r="G174" s="49">
        <v>1604</v>
      </c>
      <c r="H174" s="49">
        <v>51</v>
      </c>
      <c r="I174" s="49">
        <v>0</v>
      </c>
      <c r="J174" s="49">
        <v>1635</v>
      </c>
      <c r="K174" s="50">
        <v>23</v>
      </c>
      <c r="L174" s="50">
        <v>3467</v>
      </c>
      <c r="M174" s="50">
        <v>6233</v>
      </c>
      <c r="N174" s="50">
        <v>0</v>
      </c>
      <c r="O174" s="50">
        <v>15423.113599999999</v>
      </c>
      <c r="P174" s="50">
        <v>2796.5</v>
      </c>
      <c r="Q174" s="50">
        <v>-2966.5</v>
      </c>
      <c r="R174" s="50">
        <v>4708.66</v>
      </c>
      <c r="S174" s="50">
        <v>19961.773599999997</v>
      </c>
      <c r="T174" s="50">
        <v>21553.976000000002</v>
      </c>
      <c r="U174" s="50">
        <v>18320.8796</v>
      </c>
      <c r="V174" s="50">
        <v>1640.8939999999966</v>
      </c>
      <c r="W174" s="50">
        <v>1148.6257999999975</v>
      </c>
      <c r="X174" s="51">
        <v>1.053</v>
      </c>
      <c r="Y174" s="52">
        <v>5934</v>
      </c>
      <c r="Z174" s="46">
        <v>22696.336728000002</v>
      </c>
      <c r="AA174" s="46">
        <v>22852.014080885794</v>
      </c>
      <c r="AB174" s="46">
        <v>3851.0303473012796</v>
      </c>
      <c r="AC174" s="46">
        <v>200.38541346909915</v>
      </c>
      <c r="AD174" s="46">
        <v>1189087</v>
      </c>
      <c r="AE174" s="46">
        <v>0</v>
      </c>
      <c r="AF174" s="15" t="s">
        <v>472</v>
      </c>
      <c r="AG174" t="b">
        <f t="shared" si="2"/>
        <v>1</v>
      </c>
    </row>
    <row r="175" spans="1:33" ht="12.75">
      <c r="A175" t="s">
        <v>179</v>
      </c>
      <c r="B175" s="15" t="s">
        <v>180</v>
      </c>
      <c r="C175" s="36">
        <v>47681.543</v>
      </c>
      <c r="D175" s="41">
        <v>7434</v>
      </c>
      <c r="E175" s="45">
        <v>55115.543</v>
      </c>
      <c r="F175" s="49">
        <v>49097</v>
      </c>
      <c r="G175" s="49">
        <v>5799</v>
      </c>
      <c r="H175" s="49">
        <v>787</v>
      </c>
      <c r="I175" s="49">
        <v>0</v>
      </c>
      <c r="J175" s="49">
        <v>2816</v>
      </c>
      <c r="K175" s="50">
        <v>1775</v>
      </c>
      <c r="L175" s="50">
        <v>28785</v>
      </c>
      <c r="M175" s="50">
        <v>7434</v>
      </c>
      <c r="N175" s="50">
        <v>32</v>
      </c>
      <c r="O175" s="50">
        <v>68028.8032</v>
      </c>
      <c r="P175" s="50">
        <v>7991.699999999999</v>
      </c>
      <c r="Q175" s="50">
        <v>-26003.2</v>
      </c>
      <c r="R175" s="50">
        <v>1425.45</v>
      </c>
      <c r="S175" s="50">
        <v>51442.75319999999</v>
      </c>
      <c r="T175" s="50">
        <v>55115.543</v>
      </c>
      <c r="U175" s="50">
        <v>46848.21155</v>
      </c>
      <c r="V175" s="50">
        <v>4594.541649999992</v>
      </c>
      <c r="W175" s="50">
        <v>3216.1791549999944</v>
      </c>
      <c r="X175" s="51">
        <v>1.058</v>
      </c>
      <c r="Y175" s="52">
        <v>13018</v>
      </c>
      <c r="Z175" s="46">
        <v>58312.244494</v>
      </c>
      <c r="AA175" s="46">
        <v>58712.21634727514</v>
      </c>
      <c r="AB175" s="46">
        <v>4510.079608793605</v>
      </c>
      <c r="AC175" s="46">
        <v>859.4346749614247</v>
      </c>
      <c r="AD175" s="46">
        <v>11188121</v>
      </c>
      <c r="AE175" s="46">
        <v>0</v>
      </c>
      <c r="AF175" s="15" t="s">
        <v>180</v>
      </c>
      <c r="AG175" t="b">
        <f t="shared" si="2"/>
        <v>1</v>
      </c>
    </row>
    <row r="176" spans="1:33" ht="12.75">
      <c r="A176" t="s">
        <v>451</v>
      </c>
      <c r="B176" s="15" t="s">
        <v>452</v>
      </c>
      <c r="C176" s="36">
        <v>19977.675</v>
      </c>
      <c r="D176" s="41">
        <v>3411</v>
      </c>
      <c r="E176" s="45">
        <v>23388.675</v>
      </c>
      <c r="F176" s="49">
        <v>12539</v>
      </c>
      <c r="G176" s="49">
        <v>3150</v>
      </c>
      <c r="H176" s="49">
        <v>42</v>
      </c>
      <c r="I176" s="49">
        <v>0</v>
      </c>
      <c r="J176" s="49">
        <v>1075</v>
      </c>
      <c r="K176" s="50">
        <v>0</v>
      </c>
      <c r="L176" s="50">
        <v>8652</v>
      </c>
      <c r="M176" s="50">
        <v>3411</v>
      </c>
      <c r="N176" s="50">
        <v>0</v>
      </c>
      <c r="O176" s="50">
        <v>17374.038399999998</v>
      </c>
      <c r="P176" s="50">
        <v>3626.95</v>
      </c>
      <c r="Q176" s="50">
        <v>-7354.2</v>
      </c>
      <c r="R176" s="50">
        <v>1428.5100000000002</v>
      </c>
      <c r="S176" s="50">
        <v>15075.298399999998</v>
      </c>
      <c r="T176" s="50">
        <v>23388.675</v>
      </c>
      <c r="U176" s="50">
        <v>19880.37375</v>
      </c>
      <c r="V176" s="50">
        <v>-4805.075350000001</v>
      </c>
      <c r="W176" s="50">
        <v>-3363.5527450000004</v>
      </c>
      <c r="X176" s="51">
        <v>0.856</v>
      </c>
      <c r="Y176" s="52">
        <v>6939</v>
      </c>
      <c r="Z176" s="46">
        <v>20020.7058</v>
      </c>
      <c r="AA176" s="46">
        <v>20158.03062555231</v>
      </c>
      <c r="AB176" s="46">
        <v>2905.0339567015867</v>
      </c>
      <c r="AC176" s="46">
        <v>-745.6109771305937</v>
      </c>
      <c r="AD176" s="46">
        <v>0</v>
      </c>
      <c r="AE176" s="46">
        <v>5173795</v>
      </c>
      <c r="AF176" s="15" t="s">
        <v>452</v>
      </c>
      <c r="AG176" t="b">
        <f t="shared" si="2"/>
        <v>1</v>
      </c>
    </row>
    <row r="177" spans="1:33" ht="12.75">
      <c r="A177" t="s">
        <v>277</v>
      </c>
      <c r="B177" s="15" t="s">
        <v>278</v>
      </c>
      <c r="C177" s="36">
        <v>39631.362</v>
      </c>
      <c r="D177" s="41">
        <v>4339</v>
      </c>
      <c r="E177" s="45">
        <v>43970.362</v>
      </c>
      <c r="F177" s="49">
        <v>37217</v>
      </c>
      <c r="G177" s="49">
        <v>6420</v>
      </c>
      <c r="H177" s="49">
        <v>2195</v>
      </c>
      <c r="I177" s="49">
        <v>0</v>
      </c>
      <c r="J177" s="49">
        <v>3692</v>
      </c>
      <c r="K177" s="50">
        <v>139</v>
      </c>
      <c r="L177" s="50">
        <v>16768</v>
      </c>
      <c r="M177" s="50">
        <v>4339</v>
      </c>
      <c r="N177" s="50">
        <v>0</v>
      </c>
      <c r="O177" s="50">
        <v>51567.875199999995</v>
      </c>
      <c r="P177" s="50">
        <v>10460.95</v>
      </c>
      <c r="Q177" s="50">
        <v>-14370.949999999999</v>
      </c>
      <c r="R177" s="50">
        <v>837.59</v>
      </c>
      <c r="S177" s="50">
        <v>48495.465199999984</v>
      </c>
      <c r="T177" s="50">
        <v>43970.362</v>
      </c>
      <c r="U177" s="50">
        <v>37374.8077</v>
      </c>
      <c r="V177" s="50">
        <v>11120.657499999987</v>
      </c>
      <c r="W177" s="50">
        <v>7784.46024999999</v>
      </c>
      <c r="X177" s="51">
        <v>1.177</v>
      </c>
      <c r="Y177" s="52">
        <v>15229</v>
      </c>
      <c r="Z177" s="46">
        <v>51753.116074000005</v>
      </c>
      <c r="AA177" s="46">
        <v>52108.09794664961</v>
      </c>
      <c r="AB177" s="46">
        <v>3421.636216865822</v>
      </c>
      <c r="AC177" s="46">
        <v>-229.0087169663584</v>
      </c>
      <c r="AD177" s="46">
        <v>0</v>
      </c>
      <c r="AE177" s="46">
        <v>3487574</v>
      </c>
      <c r="AF177" s="15" t="s">
        <v>278</v>
      </c>
      <c r="AG177" t="b">
        <f t="shared" si="2"/>
        <v>1</v>
      </c>
    </row>
    <row r="178" spans="1:33" ht="12.75">
      <c r="A178" t="s">
        <v>221</v>
      </c>
      <c r="B178" s="15" t="s">
        <v>222</v>
      </c>
      <c r="C178" s="36">
        <v>28172.379</v>
      </c>
      <c r="D178" s="41">
        <v>4710</v>
      </c>
      <c r="E178" s="45">
        <v>32882.379</v>
      </c>
      <c r="F178" s="49">
        <v>11016</v>
      </c>
      <c r="G178" s="49">
        <v>1860</v>
      </c>
      <c r="H178" s="49">
        <v>192</v>
      </c>
      <c r="I178" s="49">
        <v>0</v>
      </c>
      <c r="J178" s="49">
        <v>1381</v>
      </c>
      <c r="K178" s="50">
        <v>132</v>
      </c>
      <c r="L178" s="50">
        <v>1895</v>
      </c>
      <c r="M178" s="50">
        <v>4710</v>
      </c>
      <c r="N178" s="50">
        <v>188</v>
      </c>
      <c r="O178" s="50">
        <v>15263.7696</v>
      </c>
      <c r="P178" s="50">
        <v>2918.05</v>
      </c>
      <c r="Q178" s="50">
        <v>-1882.75</v>
      </c>
      <c r="R178" s="50">
        <v>3681.3500000000004</v>
      </c>
      <c r="S178" s="50">
        <v>19980.4196</v>
      </c>
      <c r="T178" s="50">
        <v>32882.379</v>
      </c>
      <c r="U178" s="50">
        <v>27950.02215</v>
      </c>
      <c r="V178" s="50">
        <v>-7969.60255</v>
      </c>
      <c r="W178" s="50">
        <v>-5578.721785</v>
      </c>
      <c r="X178" s="51">
        <v>0.83</v>
      </c>
      <c r="Y178" s="52">
        <v>12697</v>
      </c>
      <c r="Z178" s="46">
        <v>27292.37457</v>
      </c>
      <c r="AA178" s="46">
        <v>27479.57679025008</v>
      </c>
      <c r="AB178" s="46">
        <v>2164.2574458730473</v>
      </c>
      <c r="AC178" s="46">
        <v>-1486.387487959133</v>
      </c>
      <c r="AD178" s="46">
        <v>0</v>
      </c>
      <c r="AE178" s="46">
        <v>18872662</v>
      </c>
      <c r="AF178" s="15" t="s">
        <v>222</v>
      </c>
      <c r="AG178" t="b">
        <f t="shared" si="2"/>
        <v>1</v>
      </c>
    </row>
    <row r="179" spans="1:33" ht="12.75">
      <c r="A179" t="s">
        <v>169</v>
      </c>
      <c r="B179" s="15" t="s">
        <v>170</v>
      </c>
      <c r="C179" s="36">
        <v>72590.971</v>
      </c>
      <c r="D179" s="41">
        <v>9439</v>
      </c>
      <c r="E179" s="45">
        <v>82029.971</v>
      </c>
      <c r="F179" s="49">
        <v>65347</v>
      </c>
      <c r="G179" s="49">
        <v>8950</v>
      </c>
      <c r="H179" s="49">
        <v>1527</v>
      </c>
      <c r="I179" s="49">
        <v>0</v>
      </c>
      <c r="J179" s="49">
        <v>1757</v>
      </c>
      <c r="K179" s="50">
        <v>20</v>
      </c>
      <c r="L179" s="50">
        <v>31708</v>
      </c>
      <c r="M179" s="50">
        <v>9439</v>
      </c>
      <c r="N179" s="50">
        <v>918</v>
      </c>
      <c r="O179" s="50">
        <v>90544.8032</v>
      </c>
      <c r="P179" s="50">
        <v>10398.900000000001</v>
      </c>
      <c r="Q179" s="50">
        <v>-27749.1</v>
      </c>
      <c r="R179" s="50">
        <v>2632.79</v>
      </c>
      <c r="S179" s="50">
        <v>75827.39319999998</v>
      </c>
      <c r="T179" s="50">
        <v>82029.971</v>
      </c>
      <c r="U179" s="50">
        <v>69725.47535000001</v>
      </c>
      <c r="V179" s="50">
        <v>6101.917849999969</v>
      </c>
      <c r="W179" s="50">
        <v>4271.342494999978</v>
      </c>
      <c r="X179" s="51">
        <v>1.052</v>
      </c>
      <c r="Y179" s="52">
        <v>26143</v>
      </c>
      <c r="Z179" s="46">
        <v>86295.52949200002</v>
      </c>
      <c r="AA179" s="46">
        <v>86887.44261693257</v>
      </c>
      <c r="AB179" s="46">
        <v>3323.5452173404956</v>
      </c>
      <c r="AC179" s="46">
        <v>-327.09971649168483</v>
      </c>
      <c r="AD179" s="46">
        <v>0</v>
      </c>
      <c r="AE179" s="46">
        <v>8551368</v>
      </c>
      <c r="AF179" s="15" t="s">
        <v>170</v>
      </c>
      <c r="AG179" t="b">
        <f t="shared" si="2"/>
        <v>1</v>
      </c>
    </row>
    <row r="180" spans="1:33" ht="12.75">
      <c r="A180" t="s">
        <v>475</v>
      </c>
      <c r="B180" s="15" t="s">
        <v>476</v>
      </c>
      <c r="C180" s="36">
        <v>30448.557</v>
      </c>
      <c r="D180" s="41">
        <v>3840</v>
      </c>
      <c r="E180" s="45">
        <v>34288.557</v>
      </c>
      <c r="F180" s="49">
        <v>21359</v>
      </c>
      <c r="G180" s="49">
        <v>127</v>
      </c>
      <c r="H180" s="49">
        <v>523</v>
      </c>
      <c r="I180" s="49">
        <v>0</v>
      </c>
      <c r="J180" s="49">
        <v>1600</v>
      </c>
      <c r="K180" s="50">
        <v>102</v>
      </c>
      <c r="L180" s="50">
        <v>8035</v>
      </c>
      <c r="M180" s="50">
        <v>3840</v>
      </c>
      <c r="N180" s="50">
        <v>121</v>
      </c>
      <c r="O180" s="50">
        <v>29595.0304</v>
      </c>
      <c r="P180" s="50">
        <v>1912.5</v>
      </c>
      <c r="Q180" s="50">
        <v>-7019.3</v>
      </c>
      <c r="R180" s="50">
        <v>1898.0500000000002</v>
      </c>
      <c r="S180" s="50">
        <v>26386.2804</v>
      </c>
      <c r="T180" s="50">
        <v>34288.557</v>
      </c>
      <c r="U180" s="50">
        <v>29145.27345</v>
      </c>
      <c r="V180" s="50">
        <v>-2758.993050000001</v>
      </c>
      <c r="W180" s="50">
        <v>-1931.2951350000005</v>
      </c>
      <c r="X180" s="51">
        <v>0.944</v>
      </c>
      <c r="Y180" s="52">
        <v>11435</v>
      </c>
      <c r="Z180" s="46">
        <v>32368.397807999998</v>
      </c>
      <c r="AA180" s="46">
        <v>32590.41718268116</v>
      </c>
      <c r="AB180" s="46">
        <v>2850.0583456651652</v>
      </c>
      <c r="AC180" s="46">
        <v>-800.5865881670152</v>
      </c>
      <c r="AD180" s="46">
        <v>0</v>
      </c>
      <c r="AE180" s="46">
        <v>9154708</v>
      </c>
      <c r="AF180" s="15" t="s">
        <v>476</v>
      </c>
      <c r="AG180" t="b">
        <f t="shared" si="2"/>
        <v>1</v>
      </c>
    </row>
    <row r="181" spans="1:33" ht="12.75">
      <c r="A181" t="s">
        <v>73</v>
      </c>
      <c r="B181" s="15" t="s">
        <v>74</v>
      </c>
      <c r="C181" s="36">
        <v>26753.297</v>
      </c>
      <c r="D181" s="41">
        <v>3824</v>
      </c>
      <c r="E181" s="45">
        <v>30577.297</v>
      </c>
      <c r="F181" s="49">
        <v>18779</v>
      </c>
      <c r="G181" s="49">
        <v>4259</v>
      </c>
      <c r="H181" s="49">
        <v>18</v>
      </c>
      <c r="I181" s="49">
        <v>0</v>
      </c>
      <c r="J181" s="49">
        <v>1540</v>
      </c>
      <c r="K181" s="50">
        <v>-1</v>
      </c>
      <c r="L181" s="50">
        <v>7672</v>
      </c>
      <c r="M181" s="50">
        <v>3824</v>
      </c>
      <c r="N181" s="50">
        <v>0</v>
      </c>
      <c r="O181" s="50">
        <v>26020.182399999998</v>
      </c>
      <c r="P181" s="50">
        <v>4944.450000000001</v>
      </c>
      <c r="Q181" s="50">
        <v>-6520.349999999999</v>
      </c>
      <c r="R181" s="50">
        <v>1946.1599999999999</v>
      </c>
      <c r="S181" s="50">
        <v>26390.442399999996</v>
      </c>
      <c r="T181" s="50">
        <v>30577.297</v>
      </c>
      <c r="U181" s="50">
        <v>25990.702449999997</v>
      </c>
      <c r="V181" s="50">
        <v>399.7399499999992</v>
      </c>
      <c r="W181" s="50">
        <v>279.81796499999945</v>
      </c>
      <c r="X181" s="51">
        <v>1.009</v>
      </c>
      <c r="Y181" s="52">
        <v>11169</v>
      </c>
      <c r="Z181" s="46">
        <v>30852.492672999997</v>
      </c>
      <c r="AA181" s="46">
        <v>31064.1142420145</v>
      </c>
      <c r="AB181" s="46">
        <v>2781.279813950622</v>
      </c>
      <c r="AC181" s="46">
        <v>-869.3651198815583</v>
      </c>
      <c r="AD181" s="46">
        <v>0</v>
      </c>
      <c r="AE181" s="46">
        <v>9709939</v>
      </c>
      <c r="AF181" s="15" t="s">
        <v>74</v>
      </c>
      <c r="AG181" t="b">
        <f t="shared" si="2"/>
        <v>1</v>
      </c>
    </row>
    <row r="182" spans="1:33" ht="12.75">
      <c r="A182" t="s">
        <v>563</v>
      </c>
      <c r="B182" s="15" t="s">
        <v>564</v>
      </c>
      <c r="C182" s="36">
        <v>20898.421</v>
      </c>
      <c r="D182" s="41">
        <v>4585</v>
      </c>
      <c r="E182" s="45">
        <v>25483.421</v>
      </c>
      <c r="F182" s="49">
        <v>28150</v>
      </c>
      <c r="G182" s="49">
        <v>313</v>
      </c>
      <c r="H182" s="49">
        <v>27</v>
      </c>
      <c r="I182" s="49">
        <v>0</v>
      </c>
      <c r="J182" s="49">
        <v>1947</v>
      </c>
      <c r="K182" s="50">
        <v>0</v>
      </c>
      <c r="L182" s="50">
        <v>22605</v>
      </c>
      <c r="M182" s="50">
        <v>4585</v>
      </c>
      <c r="N182" s="50">
        <v>0</v>
      </c>
      <c r="O182" s="50">
        <v>39004.64</v>
      </c>
      <c r="P182" s="50">
        <v>1943.95</v>
      </c>
      <c r="Q182" s="50">
        <v>-19214.25</v>
      </c>
      <c r="R182" s="50">
        <v>54.400000000000006</v>
      </c>
      <c r="S182" s="50">
        <v>21788.739999999998</v>
      </c>
      <c r="T182" s="50">
        <v>25483.421</v>
      </c>
      <c r="U182" s="50">
        <v>21660.90785</v>
      </c>
      <c r="V182" s="50">
        <v>127.83214999999836</v>
      </c>
      <c r="W182" s="50">
        <v>89.48250499999885</v>
      </c>
      <c r="X182" s="51">
        <v>1.004</v>
      </c>
      <c r="Y182" s="52">
        <v>6310</v>
      </c>
      <c r="Z182" s="46">
        <v>25585.354683999998</v>
      </c>
      <c r="AA182" s="46">
        <v>25760.84821573525</v>
      </c>
      <c r="AB182" s="46">
        <v>4082.5432988486923</v>
      </c>
      <c r="AC182" s="46">
        <v>431.8983650165119</v>
      </c>
      <c r="AD182" s="46">
        <v>2725279</v>
      </c>
      <c r="AE182" s="46">
        <v>0</v>
      </c>
      <c r="AF182" s="15" t="s">
        <v>564</v>
      </c>
      <c r="AG182" t="b">
        <f t="shared" si="2"/>
        <v>1</v>
      </c>
    </row>
    <row r="183" spans="1:33" ht="12.75">
      <c r="A183" t="s">
        <v>269</v>
      </c>
      <c r="B183" s="15" t="s">
        <v>270</v>
      </c>
      <c r="C183" s="36">
        <v>91256.621</v>
      </c>
      <c r="D183" s="41">
        <v>12154</v>
      </c>
      <c r="E183" s="45">
        <v>103410.621</v>
      </c>
      <c r="F183" s="49">
        <v>78649</v>
      </c>
      <c r="G183" s="49">
        <v>4664</v>
      </c>
      <c r="H183" s="49">
        <v>3004</v>
      </c>
      <c r="I183" s="49">
        <v>3505</v>
      </c>
      <c r="J183" s="49">
        <v>0</v>
      </c>
      <c r="K183" s="50">
        <v>2105</v>
      </c>
      <c r="L183" s="50">
        <v>29759</v>
      </c>
      <c r="M183" s="50">
        <v>12154</v>
      </c>
      <c r="N183" s="50">
        <v>581</v>
      </c>
      <c r="O183" s="50">
        <v>108976.0544</v>
      </c>
      <c r="P183" s="50">
        <v>9497.05</v>
      </c>
      <c r="Q183" s="50">
        <v>-27578.249999999996</v>
      </c>
      <c r="R183" s="50">
        <v>5271.87</v>
      </c>
      <c r="S183" s="50">
        <v>96166.72439999998</v>
      </c>
      <c r="T183" s="50">
        <v>103410.621</v>
      </c>
      <c r="U183" s="50">
        <v>87899.02785</v>
      </c>
      <c r="V183" s="50">
        <v>8267.696549999979</v>
      </c>
      <c r="W183" s="50">
        <v>5787.387584999985</v>
      </c>
      <c r="X183" s="51">
        <v>1.056</v>
      </c>
      <c r="Y183" s="52">
        <v>34910</v>
      </c>
      <c r="Z183" s="46">
        <v>109201.615776</v>
      </c>
      <c r="AA183" s="46">
        <v>109950.64495540435</v>
      </c>
      <c r="AB183" s="46">
        <v>3149.545830862342</v>
      </c>
      <c r="AC183" s="46">
        <v>-501.09910296983844</v>
      </c>
      <c r="AD183" s="46">
        <v>0</v>
      </c>
      <c r="AE183" s="46">
        <v>17493370</v>
      </c>
      <c r="AF183" s="15" t="s">
        <v>270</v>
      </c>
      <c r="AG183" t="b">
        <f t="shared" si="2"/>
        <v>1</v>
      </c>
    </row>
    <row r="184" spans="1:33" ht="12.75">
      <c r="A184" t="s">
        <v>223</v>
      </c>
      <c r="B184" s="15" t="s">
        <v>224</v>
      </c>
      <c r="C184" s="36">
        <v>14665.442</v>
      </c>
      <c r="D184" s="41">
        <v>1692</v>
      </c>
      <c r="E184" s="45">
        <v>16357.442</v>
      </c>
      <c r="F184" s="49">
        <v>8563</v>
      </c>
      <c r="G184" s="49">
        <v>2201</v>
      </c>
      <c r="H184" s="49">
        <v>1827</v>
      </c>
      <c r="I184" s="49">
        <v>0</v>
      </c>
      <c r="J184" s="49">
        <v>0</v>
      </c>
      <c r="K184" s="50">
        <v>0</v>
      </c>
      <c r="L184" s="50">
        <v>3155</v>
      </c>
      <c r="M184" s="50">
        <v>1692</v>
      </c>
      <c r="N184" s="50">
        <v>0</v>
      </c>
      <c r="O184" s="50">
        <v>11864.8928</v>
      </c>
      <c r="P184" s="50">
        <v>3423.8</v>
      </c>
      <c r="Q184" s="50">
        <v>-2681.75</v>
      </c>
      <c r="R184" s="50">
        <v>901.85</v>
      </c>
      <c r="S184" s="50">
        <v>13508.792800000001</v>
      </c>
      <c r="T184" s="50">
        <v>16357.442</v>
      </c>
      <c r="U184" s="50">
        <v>13903.8257</v>
      </c>
      <c r="V184" s="50">
        <v>-395.03289999999834</v>
      </c>
      <c r="W184" s="50">
        <v>-276.5230299999988</v>
      </c>
      <c r="X184" s="51">
        <v>0.983</v>
      </c>
      <c r="Y184" s="52">
        <v>7026</v>
      </c>
      <c r="Z184" s="46">
        <v>16079.365485999999</v>
      </c>
      <c r="AA184" s="46">
        <v>16189.656106241613</v>
      </c>
      <c r="AB184" s="46">
        <v>2304.249374642985</v>
      </c>
      <c r="AC184" s="46">
        <v>-1346.3955591891954</v>
      </c>
      <c r="AD184" s="46">
        <v>0</v>
      </c>
      <c r="AE184" s="46">
        <v>9459775</v>
      </c>
      <c r="AF184" s="15" t="s">
        <v>224</v>
      </c>
      <c r="AG184" t="b">
        <f t="shared" si="2"/>
        <v>1</v>
      </c>
    </row>
    <row r="185" spans="1:33" ht="12.75">
      <c r="A185" t="s">
        <v>571</v>
      </c>
      <c r="B185" s="15" t="s">
        <v>572</v>
      </c>
      <c r="C185" s="36">
        <v>148287.958</v>
      </c>
      <c r="D185" s="41">
        <v>28357</v>
      </c>
      <c r="E185" s="45">
        <v>176644.958</v>
      </c>
      <c r="F185" s="49">
        <v>120406</v>
      </c>
      <c r="G185" s="49">
        <v>2170</v>
      </c>
      <c r="H185" s="49">
        <v>606</v>
      </c>
      <c r="I185" s="49">
        <v>0</v>
      </c>
      <c r="J185" s="49">
        <v>6358</v>
      </c>
      <c r="K185" s="50">
        <v>196</v>
      </c>
      <c r="L185" s="50">
        <v>81794</v>
      </c>
      <c r="M185" s="50">
        <v>28357</v>
      </c>
      <c r="N185" s="50">
        <v>688</v>
      </c>
      <c r="O185" s="50">
        <v>166834.55359999998</v>
      </c>
      <c r="P185" s="50">
        <v>7763.9</v>
      </c>
      <c r="Q185" s="50">
        <v>-70276.3</v>
      </c>
      <c r="R185" s="50">
        <v>10198.470000000001</v>
      </c>
      <c r="S185" s="50">
        <v>114520.62359999998</v>
      </c>
      <c r="T185" s="50">
        <v>176644.958</v>
      </c>
      <c r="U185" s="50">
        <v>150148.21430000002</v>
      </c>
      <c r="V185" s="50">
        <v>-35627.590700000044</v>
      </c>
      <c r="W185" s="50">
        <v>-24939.31349000003</v>
      </c>
      <c r="X185" s="51">
        <v>0.859</v>
      </c>
      <c r="Y185" s="52">
        <v>40894</v>
      </c>
      <c r="Z185" s="46">
        <v>151738.01892200002</v>
      </c>
      <c r="AA185" s="46">
        <v>152778.81124901763</v>
      </c>
      <c r="AB185" s="46">
        <v>3735.971322174833</v>
      </c>
      <c r="AC185" s="46">
        <v>85.32638834265254</v>
      </c>
      <c r="AD185" s="46">
        <v>3489337</v>
      </c>
      <c r="AE185" s="46">
        <v>0</v>
      </c>
      <c r="AF185" s="15" t="s">
        <v>572</v>
      </c>
      <c r="AG185" t="b">
        <f t="shared" si="2"/>
        <v>1</v>
      </c>
    </row>
    <row r="186" spans="1:33" ht="12.75">
      <c r="A186" t="s">
        <v>505</v>
      </c>
      <c r="B186" s="15" t="s">
        <v>506</v>
      </c>
      <c r="C186" s="36">
        <v>18124.813</v>
      </c>
      <c r="D186" s="41">
        <v>1762</v>
      </c>
      <c r="E186" s="45">
        <v>19886.813</v>
      </c>
      <c r="F186" s="49">
        <v>8147</v>
      </c>
      <c r="G186" s="49">
        <v>3447</v>
      </c>
      <c r="H186" s="49">
        <v>49</v>
      </c>
      <c r="I186" s="49">
        <v>0</v>
      </c>
      <c r="J186" s="49">
        <v>721</v>
      </c>
      <c r="K186" s="50">
        <v>0</v>
      </c>
      <c r="L186" s="50">
        <v>1655</v>
      </c>
      <c r="M186" s="50">
        <v>1762</v>
      </c>
      <c r="N186" s="50">
        <v>0</v>
      </c>
      <c r="O186" s="50">
        <v>11288.483199999999</v>
      </c>
      <c r="P186" s="50">
        <v>3584.45</v>
      </c>
      <c r="Q186" s="50">
        <v>-1406.75</v>
      </c>
      <c r="R186" s="50">
        <v>1216.3500000000001</v>
      </c>
      <c r="S186" s="50">
        <v>14682.5332</v>
      </c>
      <c r="T186" s="50">
        <v>19886.813</v>
      </c>
      <c r="U186" s="50">
        <v>16903.79105</v>
      </c>
      <c r="V186" s="50">
        <v>-2221.25785</v>
      </c>
      <c r="W186" s="50">
        <v>-1554.8804949999999</v>
      </c>
      <c r="X186" s="51">
        <v>0.922</v>
      </c>
      <c r="Y186" s="52">
        <v>5593</v>
      </c>
      <c r="Z186" s="46">
        <v>18335.641585999998</v>
      </c>
      <c r="AA186" s="46">
        <v>18461.408320067243</v>
      </c>
      <c r="AB186" s="46">
        <v>3300.8060647357843</v>
      </c>
      <c r="AC186" s="46">
        <v>-349.83886909639614</v>
      </c>
      <c r="AD186" s="46">
        <v>0</v>
      </c>
      <c r="AE186" s="46">
        <v>1956649</v>
      </c>
      <c r="AF186" s="15" t="s">
        <v>506</v>
      </c>
      <c r="AG186" t="b">
        <f t="shared" si="2"/>
        <v>1</v>
      </c>
    </row>
    <row r="187" spans="1:33" ht="12.75">
      <c r="A187" t="s">
        <v>527</v>
      </c>
      <c r="B187" s="15" t="s">
        <v>528</v>
      </c>
      <c r="C187" s="36">
        <v>24554.704</v>
      </c>
      <c r="D187" s="41">
        <v>3425</v>
      </c>
      <c r="E187" s="45">
        <v>27979.704</v>
      </c>
      <c r="F187" s="49">
        <v>21636</v>
      </c>
      <c r="G187" s="49">
        <v>4971</v>
      </c>
      <c r="H187" s="49">
        <v>162</v>
      </c>
      <c r="I187" s="49">
        <v>0</v>
      </c>
      <c r="J187" s="49">
        <v>1389</v>
      </c>
      <c r="K187" s="50">
        <v>10</v>
      </c>
      <c r="L187" s="50">
        <v>15715</v>
      </c>
      <c r="M187" s="50">
        <v>3425</v>
      </c>
      <c r="N187" s="50">
        <v>442</v>
      </c>
      <c r="O187" s="50">
        <v>29978.8416</v>
      </c>
      <c r="P187" s="50">
        <v>5543.699999999999</v>
      </c>
      <c r="Q187" s="50">
        <v>-13741.95</v>
      </c>
      <c r="R187" s="50">
        <v>239.70000000000002</v>
      </c>
      <c r="S187" s="50">
        <v>22020.291599999997</v>
      </c>
      <c r="T187" s="50">
        <v>27979.704</v>
      </c>
      <c r="U187" s="50">
        <v>23782.7484</v>
      </c>
      <c r="V187" s="50">
        <v>-1762.4568000000036</v>
      </c>
      <c r="W187" s="50">
        <v>-1233.7197600000025</v>
      </c>
      <c r="X187" s="51">
        <v>0.956</v>
      </c>
      <c r="Y187" s="52">
        <v>6846</v>
      </c>
      <c r="Z187" s="46">
        <v>26748.597024</v>
      </c>
      <c r="AA187" s="46">
        <v>26932.06939789053</v>
      </c>
      <c r="AB187" s="46">
        <v>3933.9861814038168</v>
      </c>
      <c r="AC187" s="46">
        <v>283.34124757163636</v>
      </c>
      <c r="AD187" s="46">
        <v>1939754</v>
      </c>
      <c r="AE187" s="46">
        <v>0</v>
      </c>
      <c r="AF187" s="15" t="s">
        <v>528</v>
      </c>
      <c r="AG187" t="b">
        <f t="shared" si="2"/>
        <v>1</v>
      </c>
    </row>
    <row r="188" spans="1:33" ht="12.75">
      <c r="A188" t="s">
        <v>183</v>
      </c>
      <c r="B188" s="15" t="s">
        <v>184</v>
      </c>
      <c r="C188" s="36">
        <v>83915.055</v>
      </c>
      <c r="D188" s="41">
        <v>10978</v>
      </c>
      <c r="E188" s="45">
        <v>94893.055</v>
      </c>
      <c r="F188" s="49">
        <v>75294</v>
      </c>
      <c r="G188" s="49">
        <v>15636</v>
      </c>
      <c r="H188" s="49">
        <v>683</v>
      </c>
      <c r="I188" s="49">
        <v>0</v>
      </c>
      <c r="J188" s="49">
        <v>5127</v>
      </c>
      <c r="K188" s="50">
        <v>76</v>
      </c>
      <c r="L188" s="50">
        <v>35745</v>
      </c>
      <c r="M188" s="50">
        <v>10978</v>
      </c>
      <c r="N188" s="50">
        <v>0</v>
      </c>
      <c r="O188" s="50">
        <v>104327.3664</v>
      </c>
      <c r="P188" s="50">
        <v>18229.1</v>
      </c>
      <c r="Q188" s="50">
        <v>-30447.85</v>
      </c>
      <c r="R188" s="50">
        <v>3254.65</v>
      </c>
      <c r="S188" s="50">
        <v>95363.2664</v>
      </c>
      <c r="T188" s="50">
        <v>94893.055</v>
      </c>
      <c r="U188" s="50">
        <v>80659.09675</v>
      </c>
      <c r="V188" s="50">
        <v>14704.169649999996</v>
      </c>
      <c r="W188" s="50">
        <v>10292.918754999997</v>
      </c>
      <c r="X188" s="51">
        <v>1.108</v>
      </c>
      <c r="Y188" s="52">
        <v>28307</v>
      </c>
      <c r="Z188" s="46">
        <v>105141.50494</v>
      </c>
      <c r="AA188" s="46">
        <v>105862.68525044607</v>
      </c>
      <c r="AB188" s="46">
        <v>3739.805887252131</v>
      </c>
      <c r="AC188" s="46">
        <v>89.1609534199506</v>
      </c>
      <c r="AD188" s="46">
        <v>2523879</v>
      </c>
      <c r="AE188" s="46">
        <v>0</v>
      </c>
      <c r="AF188" s="15" t="s">
        <v>184</v>
      </c>
      <c r="AG188" t="b">
        <f t="shared" si="2"/>
        <v>1</v>
      </c>
    </row>
    <row r="189" spans="1:33" ht="12.75">
      <c r="A189" t="s">
        <v>449</v>
      </c>
      <c r="B189" s="15" t="s">
        <v>450</v>
      </c>
      <c r="C189" s="36">
        <v>41038.044</v>
      </c>
      <c r="D189" s="41">
        <v>4842</v>
      </c>
      <c r="E189" s="45">
        <v>45880.044</v>
      </c>
      <c r="F189" s="49">
        <v>27719</v>
      </c>
      <c r="G189" s="49">
        <v>8780</v>
      </c>
      <c r="H189" s="49">
        <v>1728</v>
      </c>
      <c r="I189" s="49">
        <v>0</v>
      </c>
      <c r="J189" s="49">
        <v>1119</v>
      </c>
      <c r="K189" s="50">
        <v>2</v>
      </c>
      <c r="L189" s="50">
        <v>7795</v>
      </c>
      <c r="M189" s="50">
        <v>4842</v>
      </c>
      <c r="N189" s="50">
        <v>0</v>
      </c>
      <c r="O189" s="50">
        <v>38407.4464</v>
      </c>
      <c r="P189" s="50">
        <v>9882.949999999999</v>
      </c>
      <c r="Q189" s="50">
        <v>-6627.45</v>
      </c>
      <c r="R189" s="50">
        <v>2790.55</v>
      </c>
      <c r="S189" s="50">
        <v>44453.49640000001</v>
      </c>
      <c r="T189" s="50">
        <v>45880.044</v>
      </c>
      <c r="U189" s="50">
        <v>38998.0374</v>
      </c>
      <c r="V189" s="50">
        <v>5455.45900000001</v>
      </c>
      <c r="W189" s="50">
        <v>3818.8213000000064</v>
      </c>
      <c r="X189" s="51">
        <v>1.083</v>
      </c>
      <c r="Y189" s="52">
        <v>10846</v>
      </c>
      <c r="Z189" s="46">
        <v>49688.087652</v>
      </c>
      <c r="AA189" s="46">
        <v>50028.905205437055</v>
      </c>
      <c r="AB189" s="46">
        <v>4612.659524749867</v>
      </c>
      <c r="AC189" s="46">
        <v>962.0145909176867</v>
      </c>
      <c r="AD189" s="46">
        <v>10434010</v>
      </c>
      <c r="AE189" s="46">
        <v>0</v>
      </c>
      <c r="AF189" s="15" t="s">
        <v>450</v>
      </c>
      <c r="AG189" t="b">
        <f t="shared" si="2"/>
        <v>1</v>
      </c>
    </row>
    <row r="190" spans="1:33" ht="12.75">
      <c r="A190" t="s">
        <v>434</v>
      </c>
      <c r="B190" s="15" t="s">
        <v>435</v>
      </c>
      <c r="C190" s="36">
        <v>76827.183</v>
      </c>
      <c r="D190" s="41">
        <v>8467</v>
      </c>
      <c r="E190" s="45">
        <v>85294.183</v>
      </c>
      <c r="F190" s="49">
        <v>39825</v>
      </c>
      <c r="G190" s="49">
        <v>10510</v>
      </c>
      <c r="H190" s="49">
        <v>5165</v>
      </c>
      <c r="I190" s="49">
        <v>0</v>
      </c>
      <c r="J190" s="49">
        <v>2922</v>
      </c>
      <c r="K190" s="50">
        <v>4500</v>
      </c>
      <c r="L190" s="50">
        <v>11003</v>
      </c>
      <c r="M190" s="50">
        <v>8467</v>
      </c>
      <c r="N190" s="50">
        <v>2143</v>
      </c>
      <c r="O190" s="50">
        <v>55181.52</v>
      </c>
      <c r="P190" s="50">
        <v>15807.45</v>
      </c>
      <c r="Q190" s="50">
        <v>-14999.099999999999</v>
      </c>
      <c r="R190" s="50">
        <v>5326.4400000000005</v>
      </c>
      <c r="S190" s="50">
        <v>61316.30999999998</v>
      </c>
      <c r="T190" s="50">
        <v>85294.183</v>
      </c>
      <c r="U190" s="50">
        <v>72500.05555</v>
      </c>
      <c r="V190" s="50">
        <v>-11183.745550000021</v>
      </c>
      <c r="W190" s="50">
        <v>-7828.621885000014</v>
      </c>
      <c r="X190" s="51">
        <v>0.908</v>
      </c>
      <c r="Y190" s="52">
        <v>21538</v>
      </c>
      <c r="Z190" s="46">
        <v>77447.118164</v>
      </c>
      <c r="AA190" s="46">
        <v>77978.33879616177</v>
      </c>
      <c r="AB190" s="46">
        <v>3620.500454831543</v>
      </c>
      <c r="AC190" s="46">
        <v>-30.144479000637602</v>
      </c>
      <c r="AD190" s="46">
        <v>0</v>
      </c>
      <c r="AE190" s="46">
        <v>649252</v>
      </c>
      <c r="AF190" s="15" t="s">
        <v>435</v>
      </c>
      <c r="AG190" t="b">
        <f t="shared" si="2"/>
        <v>1</v>
      </c>
    </row>
    <row r="191" spans="1:33" ht="12.75">
      <c r="A191" t="s">
        <v>17</v>
      </c>
      <c r="B191" s="15" t="s">
        <v>18</v>
      </c>
      <c r="C191" s="36">
        <v>44736.435</v>
      </c>
      <c r="D191" s="41">
        <v>5293</v>
      </c>
      <c r="E191" s="45">
        <v>50029.435</v>
      </c>
      <c r="F191" s="49">
        <v>29168</v>
      </c>
      <c r="G191" s="49">
        <v>19663</v>
      </c>
      <c r="H191" s="49">
        <v>190</v>
      </c>
      <c r="I191" s="49">
        <v>0</v>
      </c>
      <c r="J191" s="49">
        <v>657</v>
      </c>
      <c r="K191" s="50">
        <v>273</v>
      </c>
      <c r="L191" s="50">
        <v>19142</v>
      </c>
      <c r="M191" s="50">
        <v>5293</v>
      </c>
      <c r="N191" s="50">
        <v>0</v>
      </c>
      <c r="O191" s="50">
        <v>40415.1808</v>
      </c>
      <c r="P191" s="50">
        <v>17433.5</v>
      </c>
      <c r="Q191" s="50">
        <v>-16502.75</v>
      </c>
      <c r="R191" s="50">
        <v>1244.91</v>
      </c>
      <c r="S191" s="50">
        <v>42590.840800000005</v>
      </c>
      <c r="T191" s="50">
        <v>50029.435</v>
      </c>
      <c r="U191" s="50">
        <v>42525.01975</v>
      </c>
      <c r="V191" s="50">
        <v>65.82105000000593</v>
      </c>
      <c r="W191" s="50">
        <v>46.07473500000415</v>
      </c>
      <c r="X191" s="51">
        <v>1.001</v>
      </c>
      <c r="Y191" s="52">
        <v>15422</v>
      </c>
      <c r="Z191" s="46">
        <v>50079.464434999994</v>
      </c>
      <c r="AA191" s="46">
        <v>50422.9664966151</v>
      </c>
      <c r="AB191" s="46">
        <v>3269.54782107477</v>
      </c>
      <c r="AC191" s="46">
        <v>-381.0971127574103</v>
      </c>
      <c r="AD191" s="46">
        <v>0</v>
      </c>
      <c r="AE191" s="46">
        <v>5877280</v>
      </c>
      <c r="AF191" s="15" t="s">
        <v>18</v>
      </c>
      <c r="AG191" t="b">
        <f t="shared" si="2"/>
        <v>1</v>
      </c>
    </row>
    <row r="192" spans="1:33" ht="12.75">
      <c r="A192" t="s">
        <v>483</v>
      </c>
      <c r="B192" s="15" t="s">
        <v>484</v>
      </c>
      <c r="C192" s="36">
        <v>120404.38199999998</v>
      </c>
      <c r="D192" s="41">
        <v>19161</v>
      </c>
      <c r="E192" s="45">
        <v>139565.38199999998</v>
      </c>
      <c r="F192" s="49">
        <v>96778</v>
      </c>
      <c r="G192" s="49">
        <v>8464</v>
      </c>
      <c r="H192" s="49">
        <v>24585</v>
      </c>
      <c r="I192" s="49">
        <v>0</v>
      </c>
      <c r="J192" s="49">
        <v>4954</v>
      </c>
      <c r="K192" s="50">
        <v>21116</v>
      </c>
      <c r="L192" s="50">
        <v>55234</v>
      </c>
      <c r="M192" s="50">
        <v>19161</v>
      </c>
      <c r="N192" s="50">
        <v>0</v>
      </c>
      <c r="O192" s="50">
        <v>134095.5968</v>
      </c>
      <c r="P192" s="50">
        <v>32302.550000000003</v>
      </c>
      <c r="Q192" s="50">
        <v>-64897.5</v>
      </c>
      <c r="R192" s="50">
        <v>6897.07</v>
      </c>
      <c r="S192" s="50">
        <v>108397.7168</v>
      </c>
      <c r="T192" s="50">
        <v>139565.38199999998</v>
      </c>
      <c r="U192" s="50">
        <v>118630.57469999998</v>
      </c>
      <c r="V192" s="50">
        <v>-10232.857899999988</v>
      </c>
      <c r="W192" s="50">
        <v>-7163.000529999991</v>
      </c>
      <c r="X192" s="51">
        <v>0.949</v>
      </c>
      <c r="Y192" s="52">
        <v>36951</v>
      </c>
      <c r="Z192" s="46">
        <v>132447.54751799998</v>
      </c>
      <c r="AA192" s="46">
        <v>133356.02379947758</v>
      </c>
      <c r="AB192" s="46">
        <v>3608.996341086238</v>
      </c>
      <c r="AC192" s="46">
        <v>-41.64859274594255</v>
      </c>
      <c r="AD192" s="46">
        <v>0</v>
      </c>
      <c r="AE192" s="46">
        <v>1538957</v>
      </c>
      <c r="AF192" s="15" t="s">
        <v>484</v>
      </c>
      <c r="AG192" t="b">
        <f t="shared" si="2"/>
        <v>1</v>
      </c>
    </row>
    <row r="193" spans="1:33" ht="12.75">
      <c r="A193" t="s">
        <v>49</v>
      </c>
      <c r="B193" s="15" t="s">
        <v>50</v>
      </c>
      <c r="C193" s="36">
        <v>108071.204</v>
      </c>
      <c r="D193" s="41">
        <v>14731</v>
      </c>
      <c r="E193" s="45">
        <v>122802.204</v>
      </c>
      <c r="F193" s="49">
        <v>64763</v>
      </c>
      <c r="G193" s="49">
        <v>52872</v>
      </c>
      <c r="H193" s="49">
        <v>3412</v>
      </c>
      <c r="I193" s="49">
        <v>0</v>
      </c>
      <c r="J193" s="49">
        <v>8925</v>
      </c>
      <c r="K193" s="50">
        <v>6</v>
      </c>
      <c r="L193" s="50">
        <v>37931</v>
      </c>
      <c r="M193" s="50">
        <v>14731</v>
      </c>
      <c r="N193" s="50">
        <v>435</v>
      </c>
      <c r="O193" s="50">
        <v>89735.6128</v>
      </c>
      <c r="P193" s="50">
        <v>55427.649999999994</v>
      </c>
      <c r="Q193" s="50">
        <v>-32616.199999999997</v>
      </c>
      <c r="R193" s="50">
        <v>6073.08</v>
      </c>
      <c r="S193" s="50">
        <v>118620.14280000002</v>
      </c>
      <c r="T193" s="50">
        <v>122802.204</v>
      </c>
      <c r="U193" s="50">
        <v>104381.8734</v>
      </c>
      <c r="V193" s="50">
        <v>14238.26940000002</v>
      </c>
      <c r="W193" s="50">
        <v>9966.788580000013</v>
      </c>
      <c r="X193" s="51">
        <v>1.081</v>
      </c>
      <c r="Y193" s="52">
        <v>39701</v>
      </c>
      <c r="Z193" s="46">
        <v>132749.182524</v>
      </c>
      <c r="AA193" s="46">
        <v>133659.72776223635</v>
      </c>
      <c r="AB193" s="46">
        <v>3366.658969855579</v>
      </c>
      <c r="AC193" s="46">
        <v>-283.9859639766014</v>
      </c>
      <c r="AD193" s="46">
        <v>0</v>
      </c>
      <c r="AE193" s="46">
        <v>11274527</v>
      </c>
      <c r="AF193" s="15" t="s">
        <v>50</v>
      </c>
      <c r="AG193" t="b">
        <f t="shared" si="2"/>
        <v>1</v>
      </c>
    </row>
    <row r="194" spans="1:33" ht="12.75">
      <c r="A194" t="s">
        <v>249</v>
      </c>
      <c r="B194" s="15" t="s">
        <v>250</v>
      </c>
      <c r="C194" s="36">
        <v>57785.698000000004</v>
      </c>
      <c r="D194" s="41">
        <v>9283</v>
      </c>
      <c r="E194" s="45">
        <v>67068.698</v>
      </c>
      <c r="F194" s="49">
        <v>48022</v>
      </c>
      <c r="G194" s="49">
        <v>5399</v>
      </c>
      <c r="H194" s="49">
        <v>34698</v>
      </c>
      <c r="I194" s="49">
        <v>0</v>
      </c>
      <c r="J194" s="49">
        <v>2924</v>
      </c>
      <c r="K194" s="50">
        <v>34525</v>
      </c>
      <c r="L194" s="50">
        <v>20160</v>
      </c>
      <c r="M194" s="50">
        <v>9283</v>
      </c>
      <c r="N194" s="50">
        <v>1920</v>
      </c>
      <c r="O194" s="50">
        <v>66539.28319999999</v>
      </c>
      <c r="P194" s="50">
        <v>36567.85</v>
      </c>
      <c r="Q194" s="50">
        <v>-48114.25</v>
      </c>
      <c r="R194" s="50">
        <v>4463.35</v>
      </c>
      <c r="S194" s="50">
        <v>59456.23319999998</v>
      </c>
      <c r="T194" s="50">
        <v>67068.698</v>
      </c>
      <c r="U194" s="50">
        <v>57008.3933</v>
      </c>
      <c r="V194" s="50">
        <v>2447.839899999977</v>
      </c>
      <c r="W194" s="50">
        <v>1713.4879299999839</v>
      </c>
      <c r="X194" s="51">
        <v>1.026</v>
      </c>
      <c r="Y194" s="52">
        <v>19321</v>
      </c>
      <c r="Z194" s="46">
        <v>68812.484148</v>
      </c>
      <c r="AA194" s="46">
        <v>69284.47861591958</v>
      </c>
      <c r="AB194" s="46">
        <v>3585.9675283846373</v>
      </c>
      <c r="AC194" s="46">
        <v>-64.67740544754315</v>
      </c>
      <c r="AD194" s="46">
        <v>0</v>
      </c>
      <c r="AE194" s="46">
        <v>1249632</v>
      </c>
      <c r="AF194" s="15" t="s">
        <v>250</v>
      </c>
      <c r="AG194" t="b">
        <f t="shared" si="2"/>
        <v>1</v>
      </c>
    </row>
    <row r="195" spans="1:33" ht="12.75">
      <c r="A195" t="s">
        <v>211</v>
      </c>
      <c r="B195" s="15" t="s">
        <v>212</v>
      </c>
      <c r="C195" s="36">
        <v>43349.484</v>
      </c>
      <c r="D195" s="41">
        <v>5861</v>
      </c>
      <c r="E195" s="45">
        <v>49210.484</v>
      </c>
      <c r="F195" s="49">
        <v>28689</v>
      </c>
      <c r="G195" s="49">
        <v>6704</v>
      </c>
      <c r="H195" s="49">
        <v>2736</v>
      </c>
      <c r="I195" s="49">
        <v>428</v>
      </c>
      <c r="J195" s="49">
        <v>0</v>
      </c>
      <c r="K195" s="50">
        <v>174</v>
      </c>
      <c r="L195" s="50">
        <v>14577</v>
      </c>
      <c r="M195" s="50">
        <v>5861</v>
      </c>
      <c r="N195" s="50">
        <v>31</v>
      </c>
      <c r="O195" s="50">
        <v>39751.4784</v>
      </c>
      <c r="P195" s="50">
        <v>8387.8</v>
      </c>
      <c r="Q195" s="50">
        <v>-12564.699999999999</v>
      </c>
      <c r="R195" s="50">
        <v>2503.76</v>
      </c>
      <c r="S195" s="50">
        <v>38078.33840000001</v>
      </c>
      <c r="T195" s="50">
        <v>49210.484</v>
      </c>
      <c r="U195" s="50">
        <v>41828.9114</v>
      </c>
      <c r="V195" s="50">
        <v>-3750.5729999999894</v>
      </c>
      <c r="W195" s="50">
        <v>-2625.4010999999923</v>
      </c>
      <c r="X195" s="51">
        <v>0.947</v>
      </c>
      <c r="Y195" s="52">
        <v>18076</v>
      </c>
      <c r="Z195" s="46">
        <v>46602.328347999995</v>
      </c>
      <c r="AA195" s="46">
        <v>46921.98024612243</v>
      </c>
      <c r="AB195" s="46">
        <v>2595.816565950566</v>
      </c>
      <c r="AC195" s="46">
        <v>-1054.8283678816142</v>
      </c>
      <c r="AD195" s="46">
        <v>0</v>
      </c>
      <c r="AE195" s="46">
        <v>19067078</v>
      </c>
      <c r="AF195" s="15" t="s">
        <v>212</v>
      </c>
      <c r="AG195" t="b">
        <f t="shared" si="2"/>
        <v>1</v>
      </c>
    </row>
    <row r="196" spans="1:33" ht="12.75">
      <c r="A196" t="s">
        <v>355</v>
      </c>
      <c r="B196" s="15" t="s">
        <v>356</v>
      </c>
      <c r="C196" s="36">
        <v>56573.236000000004</v>
      </c>
      <c r="D196" s="41">
        <v>9172</v>
      </c>
      <c r="E196" s="45">
        <v>65745.236</v>
      </c>
      <c r="F196" s="49">
        <v>44674</v>
      </c>
      <c r="G196" s="49">
        <v>1935</v>
      </c>
      <c r="H196" s="49">
        <v>978</v>
      </c>
      <c r="I196" s="49">
        <v>0</v>
      </c>
      <c r="J196" s="49">
        <v>2123</v>
      </c>
      <c r="K196" s="50">
        <v>212</v>
      </c>
      <c r="L196" s="50">
        <v>22256</v>
      </c>
      <c r="M196" s="50">
        <v>9172</v>
      </c>
      <c r="N196" s="50">
        <v>4521</v>
      </c>
      <c r="O196" s="50">
        <v>61900.2944</v>
      </c>
      <c r="P196" s="50">
        <v>4280.6</v>
      </c>
      <c r="Q196" s="50">
        <v>-22940.649999999998</v>
      </c>
      <c r="R196" s="50">
        <v>4012.68</v>
      </c>
      <c r="S196" s="50">
        <v>47252.92440000001</v>
      </c>
      <c r="T196" s="50">
        <v>65745.236</v>
      </c>
      <c r="U196" s="50">
        <v>55883.450600000004</v>
      </c>
      <c r="V196" s="50">
        <v>-8630.526199999993</v>
      </c>
      <c r="W196" s="50">
        <v>-6041.3683399999945</v>
      </c>
      <c r="X196" s="51">
        <v>0.908</v>
      </c>
      <c r="Y196" s="52">
        <v>18326</v>
      </c>
      <c r="Z196" s="46">
        <v>59696.67428800001</v>
      </c>
      <c r="AA196" s="46">
        <v>60106.14213916103</v>
      </c>
      <c r="AB196" s="46">
        <v>3279.828775464424</v>
      </c>
      <c r="AC196" s="46">
        <v>-370.81615836775654</v>
      </c>
      <c r="AD196" s="46">
        <v>0</v>
      </c>
      <c r="AE196" s="46">
        <v>6795577</v>
      </c>
      <c r="AF196" s="15" t="s">
        <v>356</v>
      </c>
      <c r="AG196" t="b">
        <f t="shared" si="2"/>
        <v>1</v>
      </c>
    </row>
    <row r="197" spans="1:33" ht="12.75">
      <c r="A197" t="s">
        <v>549</v>
      </c>
      <c r="B197" s="15" t="s">
        <v>550</v>
      </c>
      <c r="C197" s="36">
        <v>364180.515</v>
      </c>
      <c r="D197" s="41">
        <v>35966</v>
      </c>
      <c r="E197" s="45">
        <v>400146.515</v>
      </c>
      <c r="F197" s="49">
        <v>264796</v>
      </c>
      <c r="G197" s="49">
        <v>20435</v>
      </c>
      <c r="H197" s="49">
        <v>30001</v>
      </c>
      <c r="I197" s="49">
        <v>0</v>
      </c>
      <c r="J197" s="49">
        <v>14097</v>
      </c>
      <c r="K197" s="50">
        <v>9549</v>
      </c>
      <c r="L197" s="50">
        <v>96997</v>
      </c>
      <c r="M197" s="50">
        <v>35966</v>
      </c>
      <c r="N197" s="50">
        <v>609</v>
      </c>
      <c r="O197" s="50">
        <v>366901.33759999997</v>
      </c>
      <c r="P197" s="50">
        <v>54853.049999999996</v>
      </c>
      <c r="Q197" s="50">
        <v>-91081.74999999999</v>
      </c>
      <c r="R197" s="50">
        <v>14081.61</v>
      </c>
      <c r="S197" s="50">
        <v>344754.2475999999</v>
      </c>
      <c r="T197" s="50">
        <v>400146.515</v>
      </c>
      <c r="U197" s="50">
        <v>340124.53775</v>
      </c>
      <c r="V197" s="50">
        <v>4629.709849999868</v>
      </c>
      <c r="W197" s="50">
        <v>3240.7968949999076</v>
      </c>
      <c r="X197" s="51">
        <v>1.008</v>
      </c>
      <c r="Y197" s="52">
        <v>71681</v>
      </c>
      <c r="Z197" s="46">
        <v>403347.68712</v>
      </c>
      <c r="AA197" s="46">
        <v>406114.3054062886</v>
      </c>
      <c r="AB197" s="46">
        <v>5665.578122602762</v>
      </c>
      <c r="AC197" s="46">
        <v>2014.9331887705816</v>
      </c>
      <c r="AD197" s="46">
        <v>144432426</v>
      </c>
      <c r="AE197" s="46">
        <v>0</v>
      </c>
      <c r="AF197" s="15" t="s">
        <v>550</v>
      </c>
      <c r="AG197" t="b">
        <f t="shared" si="2"/>
        <v>1</v>
      </c>
    </row>
    <row r="198" spans="1:33" ht="12.75">
      <c r="A198" t="s">
        <v>421</v>
      </c>
      <c r="B198" s="15" t="s">
        <v>422</v>
      </c>
      <c r="C198" s="36">
        <v>7074.3060000000005</v>
      </c>
      <c r="D198" s="41">
        <v>1289</v>
      </c>
      <c r="E198" s="45">
        <v>8363.306</v>
      </c>
      <c r="F198" s="49">
        <v>2658</v>
      </c>
      <c r="G198" s="49">
        <v>933</v>
      </c>
      <c r="H198" s="49">
        <v>0</v>
      </c>
      <c r="I198" s="49">
        <v>70</v>
      </c>
      <c r="J198" s="49">
        <v>0</v>
      </c>
      <c r="K198" s="50">
        <v>0</v>
      </c>
      <c r="L198" s="50">
        <v>4233</v>
      </c>
      <c r="M198" s="50">
        <v>1289</v>
      </c>
      <c r="N198" s="50">
        <v>0</v>
      </c>
      <c r="O198" s="50">
        <v>3682.9248</v>
      </c>
      <c r="P198" s="50">
        <v>852.55</v>
      </c>
      <c r="Q198" s="50">
        <v>-3598.0499999999997</v>
      </c>
      <c r="R198" s="50">
        <v>376.04</v>
      </c>
      <c r="S198" s="50">
        <v>1313.4648000000002</v>
      </c>
      <c r="T198" s="50">
        <v>8363.306</v>
      </c>
      <c r="U198" s="50">
        <v>7108.810100000001</v>
      </c>
      <c r="V198" s="50">
        <v>-5795.345300000001</v>
      </c>
      <c r="W198" s="50">
        <v>-4056.7417100000002</v>
      </c>
      <c r="X198" s="51">
        <v>0.515</v>
      </c>
      <c r="Y198" s="52">
        <v>4482</v>
      </c>
      <c r="Z198" s="46">
        <v>4307.10259</v>
      </c>
      <c r="AA198" s="46">
        <v>4336.64560999721</v>
      </c>
      <c r="AB198" s="46">
        <v>967.5693016504262</v>
      </c>
      <c r="AC198" s="46">
        <v>-2683.0756321817544</v>
      </c>
      <c r="AD198" s="46">
        <v>0</v>
      </c>
      <c r="AE198" s="46">
        <v>12025545</v>
      </c>
      <c r="AF198" s="15" t="s">
        <v>422</v>
      </c>
      <c r="AG198" t="b">
        <f t="shared" si="2"/>
        <v>1</v>
      </c>
    </row>
    <row r="199" spans="1:33" ht="12.75">
      <c r="A199" t="s">
        <v>209</v>
      </c>
      <c r="B199" s="15" t="s">
        <v>210</v>
      </c>
      <c r="C199" s="36">
        <v>30746.202000000005</v>
      </c>
      <c r="D199" s="41">
        <v>6397</v>
      </c>
      <c r="E199" s="45">
        <v>37143.202000000005</v>
      </c>
      <c r="F199" s="49">
        <v>21211</v>
      </c>
      <c r="G199" s="49">
        <v>4597</v>
      </c>
      <c r="H199" s="49">
        <v>654</v>
      </c>
      <c r="I199" s="49">
        <v>487</v>
      </c>
      <c r="J199" s="49">
        <v>0</v>
      </c>
      <c r="K199" s="50">
        <v>7</v>
      </c>
      <c r="L199" s="50">
        <v>10668</v>
      </c>
      <c r="M199" s="50">
        <v>6397</v>
      </c>
      <c r="N199" s="50">
        <v>0</v>
      </c>
      <c r="O199" s="50">
        <v>29389.9616</v>
      </c>
      <c r="P199" s="50">
        <v>4877.299999999999</v>
      </c>
      <c r="Q199" s="50">
        <v>-9073.75</v>
      </c>
      <c r="R199" s="50">
        <v>3623.8900000000003</v>
      </c>
      <c r="S199" s="50">
        <v>28817.401599999997</v>
      </c>
      <c r="T199" s="50">
        <v>37143.202000000005</v>
      </c>
      <c r="U199" s="50">
        <v>31571.721700000002</v>
      </c>
      <c r="V199" s="50">
        <v>-2754.3201000000045</v>
      </c>
      <c r="W199" s="50">
        <v>-1928.024070000003</v>
      </c>
      <c r="X199" s="51">
        <v>0.948</v>
      </c>
      <c r="Y199" s="52">
        <v>14955</v>
      </c>
      <c r="Z199" s="46">
        <v>35211.755496000005</v>
      </c>
      <c r="AA199" s="46">
        <v>35453.27785935639</v>
      </c>
      <c r="AB199" s="46">
        <v>2370.663848836937</v>
      </c>
      <c r="AC199" s="46">
        <v>-1279.9810849952432</v>
      </c>
      <c r="AD199" s="46">
        <v>0</v>
      </c>
      <c r="AE199" s="46">
        <v>19142117</v>
      </c>
      <c r="AF199" s="15" t="s">
        <v>210</v>
      </c>
      <c r="AG199" t="b">
        <f t="shared" si="2"/>
        <v>1</v>
      </c>
    </row>
    <row r="200" spans="1:33" ht="12.75">
      <c r="A200" t="s">
        <v>357</v>
      </c>
      <c r="B200" s="15" t="s">
        <v>358</v>
      </c>
      <c r="C200" s="36">
        <v>199811.315</v>
      </c>
      <c r="D200" s="41">
        <v>24044</v>
      </c>
      <c r="E200" s="45">
        <v>223855.315</v>
      </c>
      <c r="F200" s="49">
        <v>135173</v>
      </c>
      <c r="G200" s="49">
        <v>9364</v>
      </c>
      <c r="H200" s="49">
        <v>41117</v>
      </c>
      <c r="I200" s="49">
        <v>0</v>
      </c>
      <c r="J200" s="49">
        <v>5286</v>
      </c>
      <c r="K200" s="50">
        <v>34387</v>
      </c>
      <c r="L200" s="50">
        <v>63251</v>
      </c>
      <c r="M200" s="50">
        <v>24044</v>
      </c>
      <c r="N200" s="50">
        <v>476</v>
      </c>
      <c r="O200" s="50">
        <v>187295.7088</v>
      </c>
      <c r="P200" s="50">
        <v>47401.95</v>
      </c>
      <c r="Q200" s="50">
        <v>-83396.9</v>
      </c>
      <c r="R200" s="50">
        <v>9684.730000000001</v>
      </c>
      <c r="S200" s="50">
        <v>160985.4888</v>
      </c>
      <c r="T200" s="50">
        <v>223855.315</v>
      </c>
      <c r="U200" s="50">
        <v>190277.01775</v>
      </c>
      <c r="V200" s="50">
        <v>-29291.528950000007</v>
      </c>
      <c r="W200" s="50">
        <v>-20504.070265000002</v>
      </c>
      <c r="X200" s="51">
        <v>0.908</v>
      </c>
      <c r="Y200" s="52">
        <v>51327</v>
      </c>
      <c r="Z200" s="46">
        <v>203260.62602</v>
      </c>
      <c r="AA200" s="46">
        <v>204654.8191263115</v>
      </c>
      <c r="AB200" s="46">
        <v>3987.274127190591</v>
      </c>
      <c r="AC200" s="46">
        <v>336.6291933584107</v>
      </c>
      <c r="AD200" s="46">
        <v>17278167</v>
      </c>
      <c r="AE200" s="46">
        <v>0</v>
      </c>
      <c r="AF200" s="15" t="s">
        <v>358</v>
      </c>
      <c r="AG200" t="b">
        <f t="shared" si="2"/>
        <v>1</v>
      </c>
    </row>
    <row r="201" spans="1:33" ht="12.75">
      <c r="A201" t="s">
        <v>455</v>
      </c>
      <c r="B201" s="15" t="s">
        <v>456</v>
      </c>
      <c r="C201" s="36">
        <v>21551.711</v>
      </c>
      <c r="D201" s="41">
        <v>4190</v>
      </c>
      <c r="E201" s="45">
        <v>25741.711</v>
      </c>
      <c r="F201" s="49">
        <v>19183</v>
      </c>
      <c r="G201" s="49">
        <v>4879</v>
      </c>
      <c r="H201" s="49">
        <v>216</v>
      </c>
      <c r="I201" s="49">
        <v>0</v>
      </c>
      <c r="J201" s="49">
        <v>-316</v>
      </c>
      <c r="K201" s="50">
        <v>0</v>
      </c>
      <c r="L201" s="50">
        <v>4389</v>
      </c>
      <c r="M201" s="50">
        <v>4190</v>
      </c>
      <c r="N201" s="50">
        <v>0</v>
      </c>
      <c r="O201" s="50">
        <v>26579.964799999998</v>
      </c>
      <c r="P201" s="50">
        <v>4062.15</v>
      </c>
      <c r="Q201" s="50">
        <v>-3730.65</v>
      </c>
      <c r="R201" s="50">
        <v>2815.3700000000003</v>
      </c>
      <c r="S201" s="50">
        <v>29726.834799999993</v>
      </c>
      <c r="T201" s="50">
        <v>25741.711</v>
      </c>
      <c r="U201" s="50">
        <v>21880.45435</v>
      </c>
      <c r="V201" s="50">
        <v>7846.380449999993</v>
      </c>
      <c r="W201" s="50">
        <v>5492.466314999995</v>
      </c>
      <c r="X201" s="51">
        <v>1.213</v>
      </c>
      <c r="Y201" s="52">
        <v>10732</v>
      </c>
      <c r="Z201" s="46">
        <v>31224.695443</v>
      </c>
      <c r="AA201" s="46">
        <v>31438.87000295153</v>
      </c>
      <c r="AB201" s="46">
        <v>2929.451174333911</v>
      </c>
      <c r="AC201" s="46">
        <v>-721.1937594982696</v>
      </c>
      <c r="AD201" s="46">
        <v>0</v>
      </c>
      <c r="AE201" s="46">
        <v>7739851</v>
      </c>
      <c r="AF201" s="15" t="s">
        <v>456</v>
      </c>
      <c r="AG201" t="b">
        <f t="shared" si="2"/>
        <v>1</v>
      </c>
    </row>
    <row r="202" spans="1:33" ht="12.75">
      <c r="A202" t="s">
        <v>501</v>
      </c>
      <c r="B202" s="15" t="s">
        <v>502</v>
      </c>
      <c r="C202" s="36">
        <v>93301.765</v>
      </c>
      <c r="D202" s="41">
        <v>12365</v>
      </c>
      <c r="E202" s="45">
        <v>105666.765</v>
      </c>
      <c r="F202" s="49">
        <v>69018</v>
      </c>
      <c r="G202" s="49">
        <v>1343</v>
      </c>
      <c r="H202" s="49">
        <v>2523</v>
      </c>
      <c r="I202" s="49">
        <v>0</v>
      </c>
      <c r="J202" s="49">
        <v>4273</v>
      </c>
      <c r="K202" s="50">
        <v>70</v>
      </c>
      <c r="L202" s="50">
        <v>29847</v>
      </c>
      <c r="M202" s="50">
        <v>12365</v>
      </c>
      <c r="N202" s="50">
        <v>0</v>
      </c>
      <c r="O202" s="50">
        <v>95631.34079999999</v>
      </c>
      <c r="P202" s="50">
        <v>6918.15</v>
      </c>
      <c r="Q202" s="50">
        <v>-25429.45</v>
      </c>
      <c r="R202" s="50">
        <v>5436.26</v>
      </c>
      <c r="S202" s="50">
        <v>82556.3008</v>
      </c>
      <c r="T202" s="50">
        <v>105666.765</v>
      </c>
      <c r="U202" s="50">
        <v>89816.75025</v>
      </c>
      <c r="V202" s="50">
        <v>-7260.44945</v>
      </c>
      <c r="W202" s="50">
        <v>-5082.314614999999</v>
      </c>
      <c r="X202" s="51">
        <v>0.952</v>
      </c>
      <c r="Y202" s="52">
        <v>20285</v>
      </c>
      <c r="Z202" s="46">
        <v>100594.76027999999</v>
      </c>
      <c r="AA202" s="46">
        <v>101284.75383192202</v>
      </c>
      <c r="AB202" s="46">
        <v>4993.086213059996</v>
      </c>
      <c r="AC202" s="46">
        <v>1342.4412792278158</v>
      </c>
      <c r="AD202" s="46">
        <v>27231421</v>
      </c>
      <c r="AE202" s="46">
        <v>0</v>
      </c>
      <c r="AF202" s="15" t="s">
        <v>502</v>
      </c>
      <c r="AG202" t="b">
        <f t="shared" si="2"/>
        <v>1</v>
      </c>
    </row>
    <row r="203" spans="1:33" ht="12.75">
      <c r="A203" t="s">
        <v>31</v>
      </c>
      <c r="B203" s="15" t="s">
        <v>32</v>
      </c>
      <c r="C203" s="36">
        <v>165811.85</v>
      </c>
      <c r="D203" s="41">
        <v>27130</v>
      </c>
      <c r="E203" s="45">
        <v>192941.85</v>
      </c>
      <c r="F203" s="49">
        <v>101915</v>
      </c>
      <c r="G203" s="49">
        <v>69230</v>
      </c>
      <c r="H203" s="49">
        <v>123815</v>
      </c>
      <c r="I203" s="49">
        <v>97</v>
      </c>
      <c r="J203" s="49">
        <v>6423</v>
      </c>
      <c r="K203" s="50">
        <v>124610</v>
      </c>
      <c r="L203" s="50">
        <v>27655</v>
      </c>
      <c r="M203" s="50">
        <v>27130</v>
      </c>
      <c r="N203" s="50">
        <v>25306</v>
      </c>
      <c r="O203" s="50">
        <v>141213.424</v>
      </c>
      <c r="P203" s="50">
        <v>169630.25</v>
      </c>
      <c r="Q203" s="50">
        <v>-150935.35</v>
      </c>
      <c r="R203" s="50">
        <v>18359.15</v>
      </c>
      <c r="S203" s="50">
        <v>178267.47400000002</v>
      </c>
      <c r="T203" s="50">
        <v>192941.85</v>
      </c>
      <c r="U203" s="50">
        <v>164000.5725</v>
      </c>
      <c r="V203" s="50">
        <v>14266.901500000007</v>
      </c>
      <c r="W203" s="50">
        <v>9986.831050000004</v>
      </c>
      <c r="X203" s="51">
        <v>1.052</v>
      </c>
      <c r="Y203" s="52">
        <v>64424</v>
      </c>
      <c r="Z203" s="46">
        <v>202974.8262</v>
      </c>
      <c r="AA203" s="46">
        <v>204367.0589653117</v>
      </c>
      <c r="AB203" s="46">
        <v>3172.219343184399</v>
      </c>
      <c r="AC203" s="46">
        <v>-478.4255906477815</v>
      </c>
      <c r="AD203" s="46">
        <v>0</v>
      </c>
      <c r="AE203" s="46">
        <v>30822090</v>
      </c>
      <c r="AF203" s="15" t="s">
        <v>32</v>
      </c>
      <c r="AG203" t="b">
        <f t="shared" si="2"/>
        <v>1</v>
      </c>
    </row>
    <row r="204" spans="1:33" ht="12.75">
      <c r="A204" t="s">
        <v>41</v>
      </c>
      <c r="B204" s="15" t="s">
        <v>42</v>
      </c>
      <c r="C204" s="36">
        <v>101369.439</v>
      </c>
      <c r="D204" s="41">
        <v>14403</v>
      </c>
      <c r="E204" s="45">
        <v>115772.439</v>
      </c>
      <c r="F204" s="49">
        <v>20437</v>
      </c>
      <c r="G204" s="49">
        <v>103975</v>
      </c>
      <c r="H204" s="49">
        <v>5177</v>
      </c>
      <c r="I204" s="49">
        <v>885</v>
      </c>
      <c r="J204" s="49">
        <v>927</v>
      </c>
      <c r="K204" s="50">
        <v>346</v>
      </c>
      <c r="L204" s="50">
        <v>10778</v>
      </c>
      <c r="M204" s="50">
        <v>14403</v>
      </c>
      <c r="N204" s="50">
        <v>846</v>
      </c>
      <c r="O204" s="50">
        <v>28317.5072</v>
      </c>
      <c r="P204" s="50">
        <v>94319.4</v>
      </c>
      <c r="Q204" s="50">
        <v>-10174.5</v>
      </c>
      <c r="R204" s="50">
        <v>10410.29</v>
      </c>
      <c r="S204" s="50">
        <v>122872.69719999997</v>
      </c>
      <c r="T204" s="50">
        <v>115772.439</v>
      </c>
      <c r="U204" s="50">
        <v>98406.57315</v>
      </c>
      <c r="V204" s="50">
        <v>24466.12404999997</v>
      </c>
      <c r="W204" s="50">
        <v>17126.286834999977</v>
      </c>
      <c r="X204" s="51">
        <v>1.148</v>
      </c>
      <c r="Y204" s="52">
        <v>67957</v>
      </c>
      <c r="Z204" s="46">
        <v>132906.759972</v>
      </c>
      <c r="AA204" s="46">
        <v>133818.38605602537</v>
      </c>
      <c r="AB204" s="46">
        <v>1969.1626477923594</v>
      </c>
      <c r="AC204" s="46">
        <v>-1681.482286039821</v>
      </c>
      <c r="AD204" s="46">
        <v>0</v>
      </c>
      <c r="AE204" s="46">
        <v>114268492</v>
      </c>
      <c r="AF204" s="15" t="s">
        <v>42</v>
      </c>
      <c r="AG204" t="b">
        <f aca="true" t="shared" si="3" ref="AG204:AG267">EXACT(B204,AF204)</f>
        <v>1</v>
      </c>
    </row>
    <row r="205" spans="1:33" ht="12.75">
      <c r="A205" t="s">
        <v>535</v>
      </c>
      <c r="B205" s="15" t="s">
        <v>536</v>
      </c>
      <c r="C205" s="36">
        <v>5485.427</v>
      </c>
      <c r="D205" s="41">
        <v>1031</v>
      </c>
      <c r="E205" s="45">
        <v>6516.427</v>
      </c>
      <c r="F205" s="49">
        <v>4200</v>
      </c>
      <c r="G205" s="49">
        <v>2098</v>
      </c>
      <c r="H205" s="49">
        <v>-389</v>
      </c>
      <c r="I205" s="49">
        <v>87</v>
      </c>
      <c r="J205" s="49">
        <v>0</v>
      </c>
      <c r="K205" s="50">
        <v>1</v>
      </c>
      <c r="L205" s="50">
        <v>2450</v>
      </c>
      <c r="M205" s="50">
        <v>1031</v>
      </c>
      <c r="N205" s="50">
        <v>0</v>
      </c>
      <c r="O205" s="50">
        <v>5819.5199999999995</v>
      </c>
      <c r="P205" s="50">
        <v>1526.6000000000001</v>
      </c>
      <c r="Q205" s="50">
        <v>-2083.35</v>
      </c>
      <c r="R205" s="50">
        <v>459.85</v>
      </c>
      <c r="S205" s="50">
        <v>5722.62</v>
      </c>
      <c r="T205" s="50">
        <v>6516.427</v>
      </c>
      <c r="U205" s="50">
        <v>5538.962949999999</v>
      </c>
      <c r="V205" s="50">
        <v>183.6570500000007</v>
      </c>
      <c r="W205" s="50">
        <v>128.55993500000048</v>
      </c>
      <c r="X205" s="51">
        <v>1.02</v>
      </c>
      <c r="Y205" s="52">
        <v>2748</v>
      </c>
      <c r="Z205" s="46">
        <v>6646.75554</v>
      </c>
      <c r="AA205" s="46">
        <v>6692.346567316298</v>
      </c>
      <c r="AB205" s="46">
        <v>2435.3517348312585</v>
      </c>
      <c r="AC205" s="46">
        <v>-1215.293199000922</v>
      </c>
      <c r="AD205" s="46">
        <v>0</v>
      </c>
      <c r="AE205" s="46">
        <v>3339626</v>
      </c>
      <c r="AF205" s="15" t="s">
        <v>536</v>
      </c>
      <c r="AG205" t="b">
        <f t="shared" si="3"/>
        <v>1</v>
      </c>
    </row>
    <row r="206" spans="1:33" ht="12.75">
      <c r="A206" t="s">
        <v>279</v>
      </c>
      <c r="B206" s="15" t="s">
        <v>280</v>
      </c>
      <c r="C206" s="36">
        <v>29228.564</v>
      </c>
      <c r="D206" s="41">
        <v>4831</v>
      </c>
      <c r="E206" s="45">
        <v>34059.564</v>
      </c>
      <c r="F206" s="49">
        <v>20333</v>
      </c>
      <c r="G206" s="49">
        <v>8602</v>
      </c>
      <c r="H206" s="49">
        <v>258</v>
      </c>
      <c r="I206" s="49">
        <v>0</v>
      </c>
      <c r="J206" s="49">
        <v>1561</v>
      </c>
      <c r="K206" s="50">
        <v>44</v>
      </c>
      <c r="L206" s="50">
        <v>12447</v>
      </c>
      <c r="M206" s="50">
        <v>4831</v>
      </c>
      <c r="N206" s="50">
        <v>0</v>
      </c>
      <c r="O206" s="50">
        <v>28173.4048</v>
      </c>
      <c r="P206" s="50">
        <v>8857.85</v>
      </c>
      <c r="Q206" s="50">
        <v>-10617.349999999999</v>
      </c>
      <c r="R206" s="50">
        <v>1990.36</v>
      </c>
      <c r="S206" s="50">
        <v>28404.264800000004</v>
      </c>
      <c r="T206" s="50">
        <v>34059.564</v>
      </c>
      <c r="U206" s="50">
        <v>28950.629399999998</v>
      </c>
      <c r="V206" s="50">
        <v>-546.3645999999935</v>
      </c>
      <c r="W206" s="50">
        <v>-382.45521999999545</v>
      </c>
      <c r="X206" s="51">
        <v>0.989</v>
      </c>
      <c r="Y206" s="52">
        <v>9056</v>
      </c>
      <c r="Z206" s="46">
        <v>33684.908795999996</v>
      </c>
      <c r="AA206" s="46">
        <v>33915.95830396271</v>
      </c>
      <c r="AB206" s="46">
        <v>3745.1367385117833</v>
      </c>
      <c r="AC206" s="46">
        <v>94.49180467960286</v>
      </c>
      <c r="AD206" s="46">
        <v>855718</v>
      </c>
      <c r="AE206" s="46">
        <v>0</v>
      </c>
      <c r="AF206" s="15" t="s">
        <v>280</v>
      </c>
      <c r="AG206" t="b">
        <f t="shared" si="3"/>
        <v>1</v>
      </c>
    </row>
    <row r="207" spans="1:33" ht="12.75">
      <c r="A207" t="s">
        <v>191</v>
      </c>
      <c r="B207" s="15" t="s">
        <v>192</v>
      </c>
      <c r="C207" s="36">
        <v>48142.991</v>
      </c>
      <c r="D207" s="41">
        <v>8170</v>
      </c>
      <c r="E207" s="45">
        <v>56312.991</v>
      </c>
      <c r="F207" s="49">
        <v>4680</v>
      </c>
      <c r="G207" s="49">
        <v>20851</v>
      </c>
      <c r="H207" s="49">
        <v>101</v>
      </c>
      <c r="I207" s="49">
        <v>1349</v>
      </c>
      <c r="J207" s="49">
        <v>0</v>
      </c>
      <c r="K207" s="50">
        <v>0</v>
      </c>
      <c r="L207" s="50">
        <v>0</v>
      </c>
      <c r="M207" s="50">
        <v>8170</v>
      </c>
      <c r="N207" s="50">
        <v>25</v>
      </c>
      <c r="O207" s="50">
        <v>6484.608</v>
      </c>
      <c r="P207" s="50">
        <v>18955.85</v>
      </c>
      <c r="Q207" s="50">
        <v>-21.25</v>
      </c>
      <c r="R207" s="50">
        <v>6944.5</v>
      </c>
      <c r="S207" s="50">
        <v>32363.708</v>
      </c>
      <c r="T207" s="50">
        <v>56312.991</v>
      </c>
      <c r="U207" s="50">
        <v>47866.04235</v>
      </c>
      <c r="V207" s="50">
        <v>-15502.334350000005</v>
      </c>
      <c r="W207" s="50">
        <v>-10851.634045000003</v>
      </c>
      <c r="X207" s="51">
        <v>0.807</v>
      </c>
      <c r="Y207" s="52">
        <v>22211</v>
      </c>
      <c r="Z207" s="46">
        <v>45444.583737</v>
      </c>
      <c r="AA207" s="46">
        <v>45756.29450266047</v>
      </c>
      <c r="AB207" s="46">
        <v>2060.0735897825616</v>
      </c>
      <c r="AC207" s="46">
        <v>-1590.5713440496188</v>
      </c>
      <c r="AD207" s="46">
        <v>0</v>
      </c>
      <c r="AE207" s="46">
        <v>35328180</v>
      </c>
      <c r="AF207" s="15" t="s">
        <v>192</v>
      </c>
      <c r="AG207" t="b">
        <f t="shared" si="3"/>
        <v>1</v>
      </c>
    </row>
    <row r="208" spans="1:33" ht="12.75">
      <c r="A208" t="s">
        <v>273</v>
      </c>
      <c r="B208" s="15" t="s">
        <v>274</v>
      </c>
      <c r="C208" s="36">
        <v>69522.212</v>
      </c>
      <c r="D208" s="41">
        <v>8915</v>
      </c>
      <c r="E208" s="45">
        <v>78437.212</v>
      </c>
      <c r="F208" s="49">
        <v>48804</v>
      </c>
      <c r="G208" s="49">
        <v>6350</v>
      </c>
      <c r="H208" s="49">
        <v>2348</v>
      </c>
      <c r="I208" s="49">
        <v>0</v>
      </c>
      <c r="J208" s="49">
        <v>468</v>
      </c>
      <c r="K208" s="50">
        <v>3271</v>
      </c>
      <c r="L208" s="50">
        <v>15120</v>
      </c>
      <c r="M208" s="50">
        <v>8915</v>
      </c>
      <c r="N208" s="50">
        <v>98</v>
      </c>
      <c r="O208" s="50">
        <v>67622.82239999999</v>
      </c>
      <c r="P208" s="50">
        <v>7791.1</v>
      </c>
      <c r="Q208" s="50">
        <v>-15715.65</v>
      </c>
      <c r="R208" s="50">
        <v>5007.35</v>
      </c>
      <c r="S208" s="50">
        <v>64705.62239999999</v>
      </c>
      <c r="T208" s="50">
        <v>78437.212</v>
      </c>
      <c r="U208" s="50">
        <v>66671.6302</v>
      </c>
      <c r="V208" s="50">
        <v>-1966.0078000000067</v>
      </c>
      <c r="W208" s="50">
        <v>-1376.2054600000047</v>
      </c>
      <c r="X208" s="51">
        <v>0.982</v>
      </c>
      <c r="Y208" s="52">
        <v>24252</v>
      </c>
      <c r="Z208" s="46">
        <v>77025.342184</v>
      </c>
      <c r="AA208" s="46">
        <v>77553.6697956332</v>
      </c>
      <c r="AB208" s="46">
        <v>3197.825737903398</v>
      </c>
      <c r="AC208" s="46">
        <v>-452.8191959287824</v>
      </c>
      <c r="AD208" s="46">
        <v>0</v>
      </c>
      <c r="AE208" s="46">
        <v>10981771</v>
      </c>
      <c r="AF208" s="15" t="s">
        <v>274</v>
      </c>
      <c r="AG208" t="b">
        <f t="shared" si="3"/>
        <v>1</v>
      </c>
    </row>
    <row r="209" spans="1:33" ht="12.75">
      <c r="A209" t="s">
        <v>33</v>
      </c>
      <c r="B209" s="15" t="s">
        <v>34</v>
      </c>
      <c r="C209" s="36">
        <v>1751988.354</v>
      </c>
      <c r="D209" s="41">
        <v>309835</v>
      </c>
      <c r="E209" s="45">
        <v>2061823.354</v>
      </c>
      <c r="F209" s="49">
        <v>1062615</v>
      </c>
      <c r="G209" s="49">
        <v>1115471</v>
      </c>
      <c r="H209" s="49">
        <v>245662</v>
      </c>
      <c r="I209" s="49">
        <v>88700</v>
      </c>
      <c r="J209" s="49">
        <v>73042</v>
      </c>
      <c r="K209" s="50">
        <v>177318</v>
      </c>
      <c r="L209" s="50">
        <v>435230</v>
      </c>
      <c r="M209" s="50">
        <v>309835</v>
      </c>
      <c r="N209" s="50">
        <v>30248</v>
      </c>
      <c r="O209" s="50">
        <v>1472359.344</v>
      </c>
      <c r="P209" s="50">
        <v>1294443.75</v>
      </c>
      <c r="Q209" s="50">
        <v>-546376.6</v>
      </c>
      <c r="R209" s="50">
        <v>189370.65000000002</v>
      </c>
      <c r="S209" s="50">
        <v>2409797.144000001</v>
      </c>
      <c r="T209" s="50">
        <v>2061823.354</v>
      </c>
      <c r="U209" s="50">
        <v>1752549.8509</v>
      </c>
      <c r="V209" s="50">
        <v>657247.2931000008</v>
      </c>
      <c r="W209" s="50">
        <v>460073.1051700005</v>
      </c>
      <c r="X209" s="51">
        <v>1.223</v>
      </c>
      <c r="Y209" s="52">
        <v>845777</v>
      </c>
      <c r="Z209" s="46">
        <v>2521609.9619420003</v>
      </c>
      <c r="AA209" s="46">
        <v>2538906.037894261</v>
      </c>
      <c r="AB209" s="46">
        <v>3001.8622377934857</v>
      </c>
      <c r="AC209" s="46">
        <v>-648.7826960386947</v>
      </c>
      <c r="AD209" s="46">
        <v>0</v>
      </c>
      <c r="AE209" s="46">
        <v>548725482</v>
      </c>
      <c r="AF209" s="15" t="s">
        <v>34</v>
      </c>
      <c r="AG209" t="b">
        <f t="shared" si="3"/>
        <v>1</v>
      </c>
    </row>
    <row r="210" spans="1:33" ht="12.75">
      <c r="A210" t="s">
        <v>371</v>
      </c>
      <c r="B210" s="15" t="s">
        <v>372</v>
      </c>
      <c r="C210" s="36">
        <v>8235.922</v>
      </c>
      <c r="D210" s="41">
        <v>2135</v>
      </c>
      <c r="E210" s="45">
        <v>10370.922</v>
      </c>
      <c r="F210" s="49">
        <v>10853</v>
      </c>
      <c r="G210" s="49">
        <v>1751</v>
      </c>
      <c r="H210" s="49">
        <v>7</v>
      </c>
      <c r="I210" s="49">
        <v>850</v>
      </c>
      <c r="J210" s="49">
        <v>31</v>
      </c>
      <c r="K210" s="50">
        <v>0</v>
      </c>
      <c r="L210" s="50">
        <v>9559</v>
      </c>
      <c r="M210" s="50">
        <v>2135</v>
      </c>
      <c r="N210" s="50">
        <v>0</v>
      </c>
      <c r="O210" s="50">
        <v>15037.916799999999</v>
      </c>
      <c r="P210" s="50">
        <v>2243.15</v>
      </c>
      <c r="Q210" s="50">
        <v>-8125.15</v>
      </c>
      <c r="R210" s="50">
        <v>189.72000000000003</v>
      </c>
      <c r="S210" s="50">
        <v>9345.636799999997</v>
      </c>
      <c r="T210" s="50">
        <v>10370.922</v>
      </c>
      <c r="U210" s="50">
        <v>8815.2837</v>
      </c>
      <c r="V210" s="50">
        <v>530.3530999999966</v>
      </c>
      <c r="W210" s="50">
        <v>371.2471699999976</v>
      </c>
      <c r="X210" s="51">
        <v>1.036</v>
      </c>
      <c r="Y210" s="52">
        <v>4319</v>
      </c>
      <c r="Z210" s="46">
        <v>10744.275192000001</v>
      </c>
      <c r="AA210" s="46">
        <v>10817.971680583709</v>
      </c>
      <c r="AB210" s="46">
        <v>2504.739912151819</v>
      </c>
      <c r="AC210" s="46">
        <v>-1145.9050216803612</v>
      </c>
      <c r="AD210" s="46">
        <v>0</v>
      </c>
      <c r="AE210" s="46">
        <v>4949164</v>
      </c>
      <c r="AF210" s="15" t="s">
        <v>372</v>
      </c>
      <c r="AG210" t="b">
        <f t="shared" si="3"/>
        <v>1</v>
      </c>
    </row>
    <row r="211" spans="1:33" ht="12.75">
      <c r="A211" t="s">
        <v>533</v>
      </c>
      <c r="B211" s="15" t="s">
        <v>534</v>
      </c>
      <c r="C211" s="36">
        <v>23118.438</v>
      </c>
      <c r="D211" s="41">
        <v>3189</v>
      </c>
      <c r="E211" s="45">
        <v>26307.438</v>
      </c>
      <c r="F211" s="49">
        <v>11111</v>
      </c>
      <c r="G211" s="49">
        <v>3480</v>
      </c>
      <c r="H211" s="49">
        <v>21</v>
      </c>
      <c r="I211" s="49">
        <v>0</v>
      </c>
      <c r="J211" s="49">
        <v>602</v>
      </c>
      <c r="K211" s="50">
        <v>167</v>
      </c>
      <c r="L211" s="50">
        <v>3833</v>
      </c>
      <c r="M211" s="50">
        <v>3189</v>
      </c>
      <c r="N211" s="50">
        <v>0</v>
      </c>
      <c r="O211" s="50">
        <v>15395.4016</v>
      </c>
      <c r="P211" s="50">
        <v>3487.5499999999997</v>
      </c>
      <c r="Q211" s="50">
        <v>-3399.9999999999995</v>
      </c>
      <c r="R211" s="50">
        <v>2059.04</v>
      </c>
      <c r="S211" s="50">
        <v>17541.991599999998</v>
      </c>
      <c r="T211" s="50">
        <v>26307.438</v>
      </c>
      <c r="U211" s="50">
        <v>22361.322299999996</v>
      </c>
      <c r="V211" s="50">
        <v>-4819.330699999999</v>
      </c>
      <c r="W211" s="50">
        <v>-3373.531489999999</v>
      </c>
      <c r="X211" s="51">
        <v>0.872</v>
      </c>
      <c r="Y211" s="52">
        <v>6128</v>
      </c>
      <c r="Z211" s="46">
        <v>22940.085936</v>
      </c>
      <c r="AA211" s="46">
        <v>23097.43519884748</v>
      </c>
      <c r="AB211" s="46">
        <v>3769.1637073837273</v>
      </c>
      <c r="AC211" s="46">
        <v>118.51877355154693</v>
      </c>
      <c r="AD211" s="46">
        <v>726283</v>
      </c>
      <c r="AE211" s="46">
        <v>0</v>
      </c>
      <c r="AF211" s="15" t="s">
        <v>534</v>
      </c>
      <c r="AG211" t="b">
        <f t="shared" si="3"/>
        <v>1</v>
      </c>
    </row>
    <row r="212" spans="1:33" ht="12.75">
      <c r="A212" t="s">
        <v>81</v>
      </c>
      <c r="B212" s="15" t="s">
        <v>82</v>
      </c>
      <c r="C212" s="36">
        <v>71180.144</v>
      </c>
      <c r="D212" s="41">
        <v>8237</v>
      </c>
      <c r="E212" s="45">
        <v>79417.144</v>
      </c>
      <c r="F212" s="49">
        <v>43158</v>
      </c>
      <c r="G212" s="49">
        <v>33596</v>
      </c>
      <c r="H212" s="49">
        <v>3972</v>
      </c>
      <c r="I212" s="49">
        <v>0</v>
      </c>
      <c r="J212" s="49">
        <v>1202</v>
      </c>
      <c r="K212" s="50">
        <v>1036</v>
      </c>
      <c r="L212" s="50">
        <v>20247</v>
      </c>
      <c r="M212" s="50">
        <v>8237</v>
      </c>
      <c r="N212" s="50">
        <v>0</v>
      </c>
      <c r="O212" s="50">
        <v>59799.724799999996</v>
      </c>
      <c r="P212" s="50">
        <v>32954.5</v>
      </c>
      <c r="Q212" s="50">
        <v>-18090.55</v>
      </c>
      <c r="R212" s="50">
        <v>3559.46</v>
      </c>
      <c r="S212" s="50">
        <v>78223.1348</v>
      </c>
      <c r="T212" s="50">
        <v>79417.144</v>
      </c>
      <c r="U212" s="50">
        <v>67504.5724</v>
      </c>
      <c r="V212" s="50">
        <v>10718.562399999995</v>
      </c>
      <c r="W212" s="50">
        <v>7502.993679999996</v>
      </c>
      <c r="X212" s="51">
        <v>1.094</v>
      </c>
      <c r="Y212" s="52">
        <v>32414</v>
      </c>
      <c r="Z212" s="46">
        <v>86882.355536</v>
      </c>
      <c r="AA212" s="46">
        <v>87478.29378297007</v>
      </c>
      <c r="AB212" s="46">
        <v>2698.7811989563174</v>
      </c>
      <c r="AC212" s="46">
        <v>-951.863734875863</v>
      </c>
      <c r="AD212" s="46">
        <v>0</v>
      </c>
      <c r="AE212" s="46">
        <v>30853711</v>
      </c>
      <c r="AF212" s="15" t="s">
        <v>82</v>
      </c>
      <c r="AG212" t="b">
        <f t="shared" si="3"/>
        <v>1</v>
      </c>
    </row>
    <row r="213" spans="1:33" ht="12.75">
      <c r="A213" t="s">
        <v>337</v>
      </c>
      <c r="B213" s="15" t="s">
        <v>338</v>
      </c>
      <c r="C213" s="36">
        <v>29331.218</v>
      </c>
      <c r="D213" s="41">
        <v>4251</v>
      </c>
      <c r="E213" s="45">
        <v>33582.218</v>
      </c>
      <c r="F213" s="49">
        <v>29199</v>
      </c>
      <c r="G213" s="49">
        <v>353</v>
      </c>
      <c r="H213" s="49">
        <v>394</v>
      </c>
      <c r="I213" s="49">
        <v>0</v>
      </c>
      <c r="J213" s="49">
        <v>1814</v>
      </c>
      <c r="K213" s="50">
        <v>135</v>
      </c>
      <c r="L213" s="50">
        <v>11143</v>
      </c>
      <c r="M213" s="50">
        <v>4251</v>
      </c>
      <c r="N213" s="50">
        <v>0</v>
      </c>
      <c r="O213" s="50">
        <v>40458.134399999995</v>
      </c>
      <c r="P213" s="50">
        <v>2176.85</v>
      </c>
      <c r="Q213" s="50">
        <v>-9586.3</v>
      </c>
      <c r="R213" s="50">
        <v>1719.04</v>
      </c>
      <c r="S213" s="50">
        <v>34767.7244</v>
      </c>
      <c r="T213" s="50">
        <v>33582.218</v>
      </c>
      <c r="U213" s="50">
        <v>28544.885299999998</v>
      </c>
      <c r="V213" s="50">
        <v>6222.839100000001</v>
      </c>
      <c r="W213" s="50">
        <v>4355.987370000001</v>
      </c>
      <c r="X213" s="51">
        <v>1.13</v>
      </c>
      <c r="Y213" s="52">
        <v>11811</v>
      </c>
      <c r="Z213" s="46">
        <v>37947.906339999994</v>
      </c>
      <c r="AA213" s="46">
        <v>38208.19634527124</v>
      </c>
      <c r="AB213" s="46">
        <v>3234.967093833819</v>
      </c>
      <c r="AC213" s="46">
        <v>-415.6778399983614</v>
      </c>
      <c r="AD213" s="46">
        <v>0</v>
      </c>
      <c r="AE213" s="46">
        <v>4909571</v>
      </c>
      <c r="AF213" s="15" t="s">
        <v>338</v>
      </c>
      <c r="AG213" t="b">
        <f t="shared" si="3"/>
        <v>1</v>
      </c>
    </row>
    <row r="214" spans="1:33" ht="12.75">
      <c r="A214" t="s">
        <v>511</v>
      </c>
      <c r="B214" s="15" t="s">
        <v>512</v>
      </c>
      <c r="C214" s="36">
        <v>61474.258</v>
      </c>
      <c r="D214" s="41">
        <v>4507</v>
      </c>
      <c r="E214" s="45">
        <v>65981.258</v>
      </c>
      <c r="F214" s="49">
        <v>35411</v>
      </c>
      <c r="G214" s="49">
        <v>10067</v>
      </c>
      <c r="H214" s="49">
        <v>1695</v>
      </c>
      <c r="I214" s="49">
        <v>402</v>
      </c>
      <c r="J214" s="49">
        <v>2655</v>
      </c>
      <c r="K214" s="50">
        <v>67</v>
      </c>
      <c r="L214" s="50">
        <v>18830</v>
      </c>
      <c r="M214" s="50">
        <v>4507</v>
      </c>
      <c r="N214" s="50">
        <v>0</v>
      </c>
      <c r="O214" s="50">
        <v>49065.4816</v>
      </c>
      <c r="P214" s="50">
        <v>12596.149999999998</v>
      </c>
      <c r="Q214" s="50">
        <v>-16062.45</v>
      </c>
      <c r="R214" s="50">
        <v>629.85</v>
      </c>
      <c r="S214" s="50">
        <v>46229.031599999995</v>
      </c>
      <c r="T214" s="50">
        <v>65981.258</v>
      </c>
      <c r="U214" s="50">
        <v>56084.0693</v>
      </c>
      <c r="V214" s="50">
        <v>-9855.037700000008</v>
      </c>
      <c r="W214" s="50">
        <v>-6898.526390000005</v>
      </c>
      <c r="X214" s="51">
        <v>0.895</v>
      </c>
      <c r="Y214" s="52">
        <v>12189</v>
      </c>
      <c r="Z214" s="46">
        <v>59053.22591</v>
      </c>
      <c r="AA214" s="46">
        <v>59458.280258603045</v>
      </c>
      <c r="AB214" s="46">
        <v>4878.02775113652</v>
      </c>
      <c r="AC214" s="46">
        <v>1227.3828173043398</v>
      </c>
      <c r="AD214" s="46">
        <v>14960569</v>
      </c>
      <c r="AE214" s="46">
        <v>0</v>
      </c>
      <c r="AF214" s="15" t="s">
        <v>512</v>
      </c>
      <c r="AG214" t="b">
        <f t="shared" si="3"/>
        <v>1</v>
      </c>
    </row>
    <row r="215" spans="1:33" ht="12.75">
      <c r="A215" t="s">
        <v>39</v>
      </c>
      <c r="B215" s="15" t="s">
        <v>40</v>
      </c>
      <c r="C215" s="36">
        <v>81569.866</v>
      </c>
      <c r="D215" s="41">
        <v>9595</v>
      </c>
      <c r="E215" s="45">
        <v>91164.866</v>
      </c>
      <c r="F215" s="49">
        <v>43287</v>
      </c>
      <c r="G215" s="49">
        <v>36784</v>
      </c>
      <c r="H215" s="49">
        <v>1100</v>
      </c>
      <c r="I215" s="49">
        <v>0</v>
      </c>
      <c r="J215" s="49">
        <v>4359</v>
      </c>
      <c r="K215" s="50">
        <v>60</v>
      </c>
      <c r="L215" s="50">
        <v>15560</v>
      </c>
      <c r="M215" s="50">
        <v>9595</v>
      </c>
      <c r="N215" s="50">
        <v>2890</v>
      </c>
      <c r="O215" s="50">
        <v>59978.4672</v>
      </c>
      <c r="P215" s="50">
        <v>35906.549999999996</v>
      </c>
      <c r="Q215" s="50">
        <v>-15733.5</v>
      </c>
      <c r="R215" s="50">
        <v>5510.55</v>
      </c>
      <c r="S215" s="50">
        <v>85662.06719999999</v>
      </c>
      <c r="T215" s="50">
        <v>91164.866</v>
      </c>
      <c r="U215" s="50">
        <v>77490.13609999999</v>
      </c>
      <c r="V215" s="50">
        <v>8171.931100000002</v>
      </c>
      <c r="W215" s="50">
        <v>5720.351770000001</v>
      </c>
      <c r="X215" s="51">
        <v>1.063</v>
      </c>
      <c r="Y215" s="52">
        <v>38460</v>
      </c>
      <c r="Z215" s="46">
        <v>96908.252558</v>
      </c>
      <c r="AA215" s="46">
        <v>97572.9598370564</v>
      </c>
      <c r="AB215" s="46">
        <v>2536.9984357008943</v>
      </c>
      <c r="AC215" s="46">
        <v>-1113.646498131286</v>
      </c>
      <c r="AD215" s="46">
        <v>0</v>
      </c>
      <c r="AE215" s="46">
        <v>42830844</v>
      </c>
      <c r="AF215" s="15" t="s">
        <v>40</v>
      </c>
      <c r="AG215" t="b">
        <f t="shared" si="3"/>
        <v>1</v>
      </c>
    </row>
    <row r="216" spans="1:33" ht="12.75">
      <c r="A216" t="s">
        <v>497</v>
      </c>
      <c r="B216" s="15" t="s">
        <v>498</v>
      </c>
      <c r="C216" s="36">
        <v>296007.901</v>
      </c>
      <c r="D216" s="41">
        <v>37637</v>
      </c>
      <c r="E216" s="45">
        <v>333644.901</v>
      </c>
      <c r="F216" s="49">
        <v>247675</v>
      </c>
      <c r="G216" s="49">
        <v>13779</v>
      </c>
      <c r="H216" s="49">
        <v>8718</v>
      </c>
      <c r="I216" s="49">
        <v>0</v>
      </c>
      <c r="J216" s="49">
        <v>9624</v>
      </c>
      <c r="K216" s="50">
        <v>738</v>
      </c>
      <c r="L216" s="50">
        <v>98441</v>
      </c>
      <c r="M216" s="50">
        <v>37637</v>
      </c>
      <c r="N216" s="50">
        <v>1076</v>
      </c>
      <c r="O216" s="50">
        <v>343178.48</v>
      </c>
      <c r="P216" s="50">
        <v>27302.85</v>
      </c>
      <c r="Q216" s="50">
        <v>-85216.75</v>
      </c>
      <c r="R216" s="50">
        <v>15256.48</v>
      </c>
      <c r="S216" s="50">
        <v>300521.06000000006</v>
      </c>
      <c r="T216" s="50">
        <v>333644.901</v>
      </c>
      <c r="U216" s="50">
        <v>283598.16585</v>
      </c>
      <c r="V216" s="50">
        <v>16922.894150000066</v>
      </c>
      <c r="W216" s="50">
        <v>11846.025905000046</v>
      </c>
      <c r="X216" s="51">
        <v>1.036</v>
      </c>
      <c r="Y216" s="52">
        <v>95794</v>
      </c>
      <c r="Z216" s="46">
        <v>345656.11743600003</v>
      </c>
      <c r="AA216" s="46">
        <v>348027.02116447844</v>
      </c>
      <c r="AB216" s="46">
        <v>3633.077449156298</v>
      </c>
      <c r="AC216" s="46">
        <v>-17.567484675882497</v>
      </c>
      <c r="AD216" s="46">
        <v>0</v>
      </c>
      <c r="AE216" s="46">
        <v>1682860</v>
      </c>
      <c r="AF216" s="15" t="s">
        <v>498</v>
      </c>
      <c r="AG216" t="b">
        <f t="shared" si="3"/>
        <v>1</v>
      </c>
    </row>
    <row r="217" spans="1:33" ht="12.75">
      <c r="A217" t="s">
        <v>383</v>
      </c>
      <c r="B217" s="15" t="s">
        <v>384</v>
      </c>
      <c r="C217" s="36">
        <v>49618.401</v>
      </c>
      <c r="D217" s="41">
        <v>7982</v>
      </c>
      <c r="E217" s="45">
        <v>57600.401</v>
      </c>
      <c r="F217" s="49">
        <v>39333</v>
      </c>
      <c r="G217" s="49">
        <v>2798</v>
      </c>
      <c r="H217" s="49">
        <v>711</v>
      </c>
      <c r="I217" s="49">
        <v>0</v>
      </c>
      <c r="J217" s="49">
        <v>1242</v>
      </c>
      <c r="K217" s="50">
        <v>442</v>
      </c>
      <c r="L217" s="50">
        <v>21703</v>
      </c>
      <c r="M217" s="50">
        <v>7982</v>
      </c>
      <c r="N217" s="50">
        <v>327</v>
      </c>
      <c r="O217" s="50">
        <v>54499.8048</v>
      </c>
      <c r="P217" s="50">
        <v>4038.3499999999995</v>
      </c>
      <c r="Q217" s="50">
        <v>-19101.2</v>
      </c>
      <c r="R217" s="50">
        <v>3095.19</v>
      </c>
      <c r="S217" s="50">
        <v>42532.14480000001</v>
      </c>
      <c r="T217" s="50">
        <v>57600.401</v>
      </c>
      <c r="U217" s="50">
        <v>48960.34085</v>
      </c>
      <c r="V217" s="50">
        <v>-6428.196049999991</v>
      </c>
      <c r="W217" s="50">
        <v>-4499.737234999993</v>
      </c>
      <c r="X217" s="51">
        <v>0.922</v>
      </c>
      <c r="Y217" s="52">
        <v>13298</v>
      </c>
      <c r="Z217" s="46">
        <v>53107.569722</v>
      </c>
      <c r="AA217" s="46">
        <v>53471.841981951045</v>
      </c>
      <c r="AB217" s="46">
        <v>4021.043915021134</v>
      </c>
      <c r="AC217" s="46">
        <v>370.3989811889537</v>
      </c>
      <c r="AD217" s="46">
        <v>4925566</v>
      </c>
      <c r="AE217" s="46">
        <v>0</v>
      </c>
      <c r="AF217" s="15" t="s">
        <v>384</v>
      </c>
      <c r="AG217" t="b">
        <f t="shared" si="3"/>
        <v>1</v>
      </c>
    </row>
    <row r="218" spans="1:33" ht="12.75">
      <c r="A218" t="s">
        <v>423</v>
      </c>
      <c r="B218" s="15" t="s">
        <v>424</v>
      </c>
      <c r="C218" s="36">
        <v>27469.178</v>
      </c>
      <c r="D218" s="41">
        <v>5283</v>
      </c>
      <c r="E218" s="45">
        <v>32752.178</v>
      </c>
      <c r="F218" s="49">
        <v>20121</v>
      </c>
      <c r="G218" s="49">
        <v>3873</v>
      </c>
      <c r="H218" s="49">
        <v>108</v>
      </c>
      <c r="I218" s="49">
        <v>1529</v>
      </c>
      <c r="J218" s="49">
        <v>0</v>
      </c>
      <c r="K218" s="50">
        <v>50</v>
      </c>
      <c r="L218" s="50">
        <v>14749</v>
      </c>
      <c r="M218" s="50">
        <v>5283</v>
      </c>
      <c r="N218" s="50">
        <v>0</v>
      </c>
      <c r="O218" s="50">
        <v>27879.6576</v>
      </c>
      <c r="P218" s="50">
        <v>4683.5</v>
      </c>
      <c r="Q218" s="50">
        <v>-12579.15</v>
      </c>
      <c r="R218" s="50">
        <v>1983.2200000000003</v>
      </c>
      <c r="S218" s="50">
        <v>21967.2276</v>
      </c>
      <c r="T218" s="50">
        <v>32752.178</v>
      </c>
      <c r="U218" s="50">
        <v>27839.3513</v>
      </c>
      <c r="V218" s="50">
        <v>-5872.1237</v>
      </c>
      <c r="W218" s="50">
        <v>-4110.4865899999995</v>
      </c>
      <c r="X218" s="51">
        <v>0.874</v>
      </c>
      <c r="Y218" s="52">
        <v>9966</v>
      </c>
      <c r="Z218" s="46">
        <v>28625.403572</v>
      </c>
      <c r="AA218" s="46">
        <v>28821.749224903477</v>
      </c>
      <c r="AB218" s="46">
        <v>2892.0077488363913</v>
      </c>
      <c r="AC218" s="46">
        <v>-758.6371849957891</v>
      </c>
      <c r="AD218" s="46">
        <v>0</v>
      </c>
      <c r="AE218" s="46">
        <v>7560578</v>
      </c>
      <c r="AF218" s="15" t="s">
        <v>424</v>
      </c>
      <c r="AG218" t="b">
        <f t="shared" si="3"/>
        <v>1</v>
      </c>
    </row>
    <row r="219" spans="1:33" ht="12.75">
      <c r="A219" t="s">
        <v>189</v>
      </c>
      <c r="B219" s="15" t="s">
        <v>190</v>
      </c>
      <c r="C219" s="36">
        <v>43278.983</v>
      </c>
      <c r="D219" s="41">
        <v>3814</v>
      </c>
      <c r="E219" s="45">
        <v>47092.983</v>
      </c>
      <c r="F219" s="49">
        <v>25288</v>
      </c>
      <c r="G219" s="49">
        <v>5437</v>
      </c>
      <c r="H219" s="49">
        <v>0</v>
      </c>
      <c r="I219" s="49">
        <v>1746</v>
      </c>
      <c r="J219" s="49">
        <v>0</v>
      </c>
      <c r="K219" s="50">
        <v>0</v>
      </c>
      <c r="L219" s="50">
        <v>13305</v>
      </c>
      <c r="M219" s="50">
        <v>3814</v>
      </c>
      <c r="N219" s="50">
        <v>479</v>
      </c>
      <c r="O219" s="50">
        <v>35039.0528</v>
      </c>
      <c r="P219" s="50">
        <v>6105.549999999999</v>
      </c>
      <c r="Q219" s="50">
        <v>-11716.4</v>
      </c>
      <c r="R219" s="50">
        <v>980.0500000000001</v>
      </c>
      <c r="S219" s="50">
        <v>30408.25279999999</v>
      </c>
      <c r="T219" s="50">
        <v>47092.983</v>
      </c>
      <c r="U219" s="50">
        <v>40029.03555</v>
      </c>
      <c r="V219" s="50">
        <v>-9620.78275000001</v>
      </c>
      <c r="W219" s="50">
        <v>-6734.547925000006</v>
      </c>
      <c r="X219" s="51">
        <v>0.857</v>
      </c>
      <c r="Y219" s="52">
        <v>13248</v>
      </c>
      <c r="Z219" s="46">
        <v>40358.686431</v>
      </c>
      <c r="AA219" s="46">
        <v>40635.512314613836</v>
      </c>
      <c r="AB219" s="46">
        <v>3067.2941058736287</v>
      </c>
      <c r="AC219" s="46">
        <v>-583.3508279585517</v>
      </c>
      <c r="AD219" s="46">
        <v>0</v>
      </c>
      <c r="AE219" s="46">
        <v>7728232</v>
      </c>
      <c r="AF219" s="15" t="s">
        <v>190</v>
      </c>
      <c r="AG219" t="b">
        <f t="shared" si="3"/>
        <v>1</v>
      </c>
    </row>
    <row r="220" spans="1:33" ht="12.75">
      <c r="A220" t="s">
        <v>207</v>
      </c>
      <c r="B220" s="15" t="s">
        <v>208</v>
      </c>
      <c r="C220" s="36">
        <v>46831.695</v>
      </c>
      <c r="D220" s="41">
        <v>7772</v>
      </c>
      <c r="E220" s="45">
        <v>54603.695</v>
      </c>
      <c r="F220" s="49">
        <v>26303</v>
      </c>
      <c r="G220" s="49">
        <v>2239</v>
      </c>
      <c r="H220" s="49">
        <v>529</v>
      </c>
      <c r="I220" s="49">
        <v>4076</v>
      </c>
      <c r="J220" s="49">
        <v>0</v>
      </c>
      <c r="K220" s="50">
        <v>9</v>
      </c>
      <c r="L220" s="50">
        <v>10943</v>
      </c>
      <c r="M220" s="50">
        <v>7772</v>
      </c>
      <c r="N220" s="50">
        <v>0</v>
      </c>
      <c r="O220" s="50">
        <v>36445.436799999996</v>
      </c>
      <c r="P220" s="50">
        <v>5817.4</v>
      </c>
      <c r="Q220" s="50">
        <v>-9309.199999999999</v>
      </c>
      <c r="R220" s="50">
        <v>4745.89</v>
      </c>
      <c r="S220" s="50">
        <v>37699.5268</v>
      </c>
      <c r="T220" s="50">
        <v>54603.695</v>
      </c>
      <c r="U220" s="50">
        <v>46413.14075</v>
      </c>
      <c r="V220" s="50">
        <v>-8713.613949999999</v>
      </c>
      <c r="W220" s="50">
        <v>-6099.529764999999</v>
      </c>
      <c r="X220" s="51">
        <v>0.888</v>
      </c>
      <c r="Y220" s="52">
        <v>19806</v>
      </c>
      <c r="Z220" s="46">
        <v>48488.08116</v>
      </c>
      <c r="AA220" s="46">
        <v>48820.667700813334</v>
      </c>
      <c r="AB220" s="46">
        <v>2464.943335393988</v>
      </c>
      <c r="AC220" s="46">
        <v>-1185.7015984381924</v>
      </c>
      <c r="AD220" s="46">
        <v>0</v>
      </c>
      <c r="AE220" s="46">
        <v>23484006</v>
      </c>
      <c r="AF220" s="15" t="s">
        <v>208</v>
      </c>
      <c r="AG220" t="b">
        <f t="shared" si="3"/>
        <v>1</v>
      </c>
    </row>
    <row r="221" spans="1:33" ht="12.75">
      <c r="A221" t="s">
        <v>315</v>
      </c>
      <c r="B221" s="15" t="s">
        <v>316</v>
      </c>
      <c r="C221" s="36">
        <v>34642.558</v>
      </c>
      <c r="D221" s="41">
        <v>6110</v>
      </c>
      <c r="E221" s="45">
        <v>40752.558</v>
      </c>
      <c r="F221" s="49">
        <v>27791</v>
      </c>
      <c r="G221" s="49">
        <v>4189</v>
      </c>
      <c r="H221" s="49">
        <v>336</v>
      </c>
      <c r="I221" s="49">
        <v>0</v>
      </c>
      <c r="J221" s="49">
        <v>2792</v>
      </c>
      <c r="K221" s="50">
        <v>297</v>
      </c>
      <c r="L221" s="50">
        <v>9057</v>
      </c>
      <c r="M221" s="50">
        <v>6110</v>
      </c>
      <c r="N221" s="50">
        <v>0</v>
      </c>
      <c r="O221" s="50">
        <v>38507.2096</v>
      </c>
      <c r="P221" s="50">
        <v>6219.45</v>
      </c>
      <c r="Q221" s="50">
        <v>-7950.9</v>
      </c>
      <c r="R221" s="50">
        <v>3653.81</v>
      </c>
      <c r="S221" s="50">
        <v>40429.5696</v>
      </c>
      <c r="T221" s="50">
        <v>40752.558</v>
      </c>
      <c r="U221" s="50">
        <v>34639.6743</v>
      </c>
      <c r="V221" s="50">
        <v>5789.895300000004</v>
      </c>
      <c r="W221" s="50">
        <v>4052.9267100000025</v>
      </c>
      <c r="X221" s="51">
        <v>1.099</v>
      </c>
      <c r="Y221" s="52">
        <v>10306</v>
      </c>
      <c r="Z221" s="46">
        <v>44787.061241999996</v>
      </c>
      <c r="AA221" s="46">
        <v>45094.261968762505</v>
      </c>
      <c r="AB221" s="46">
        <v>4375.534831046235</v>
      </c>
      <c r="AC221" s="46">
        <v>724.8898972140546</v>
      </c>
      <c r="AD221" s="46">
        <v>7470715</v>
      </c>
      <c r="AE221" s="46">
        <v>0</v>
      </c>
      <c r="AF221" s="15" t="s">
        <v>316</v>
      </c>
      <c r="AG221" t="b">
        <f t="shared" si="3"/>
        <v>1</v>
      </c>
    </row>
    <row r="222" spans="1:33" ht="12.75">
      <c r="A222" t="s">
        <v>395</v>
      </c>
      <c r="B222" s="15" t="s">
        <v>396</v>
      </c>
      <c r="C222" s="36">
        <v>65997.108</v>
      </c>
      <c r="D222" s="41">
        <v>7672</v>
      </c>
      <c r="E222" s="45">
        <v>73669.108</v>
      </c>
      <c r="F222" s="49">
        <v>53540</v>
      </c>
      <c r="G222" s="49">
        <v>3817</v>
      </c>
      <c r="H222" s="49">
        <v>773</v>
      </c>
      <c r="I222" s="49">
        <v>0</v>
      </c>
      <c r="J222" s="49">
        <v>-589</v>
      </c>
      <c r="K222" s="50">
        <v>205</v>
      </c>
      <c r="L222" s="50">
        <v>27987</v>
      </c>
      <c r="M222" s="50">
        <v>7672</v>
      </c>
      <c r="N222" s="50">
        <v>0</v>
      </c>
      <c r="O222" s="50">
        <v>74185.02399999999</v>
      </c>
      <c r="P222" s="50">
        <v>3400.85</v>
      </c>
      <c r="Q222" s="50">
        <v>-23963.2</v>
      </c>
      <c r="R222" s="50">
        <v>1763.4099999999999</v>
      </c>
      <c r="S222" s="50">
        <v>55386.084</v>
      </c>
      <c r="T222" s="50">
        <v>73669.108</v>
      </c>
      <c r="U222" s="50">
        <v>62618.74179999999</v>
      </c>
      <c r="V222" s="50">
        <v>-7232.657799999986</v>
      </c>
      <c r="W222" s="50">
        <v>-5062.86045999999</v>
      </c>
      <c r="X222" s="51">
        <v>0.931</v>
      </c>
      <c r="Y222" s="52">
        <v>15573</v>
      </c>
      <c r="Z222" s="46">
        <v>68585.939548</v>
      </c>
      <c r="AA222" s="46">
        <v>69056.38011477415</v>
      </c>
      <c r="AB222" s="46">
        <v>4434.365897050931</v>
      </c>
      <c r="AC222" s="46">
        <v>783.720963218751</v>
      </c>
      <c r="AD222" s="46">
        <v>12204887</v>
      </c>
      <c r="AE222" s="46">
        <v>0</v>
      </c>
      <c r="AF222" s="15" t="s">
        <v>396</v>
      </c>
      <c r="AG222" t="b">
        <f t="shared" si="3"/>
        <v>1</v>
      </c>
    </row>
    <row r="223" spans="1:33" ht="12.75">
      <c r="A223" t="s">
        <v>463</v>
      </c>
      <c r="B223" s="15" t="s">
        <v>464</v>
      </c>
      <c r="C223" s="36">
        <v>33916.545</v>
      </c>
      <c r="D223" s="41">
        <v>6408</v>
      </c>
      <c r="E223" s="45">
        <v>40324.545</v>
      </c>
      <c r="F223" s="49">
        <v>33154</v>
      </c>
      <c r="G223" s="49">
        <v>3589</v>
      </c>
      <c r="H223" s="49">
        <v>72</v>
      </c>
      <c r="I223" s="49">
        <v>0</v>
      </c>
      <c r="J223" s="49">
        <v>2309</v>
      </c>
      <c r="K223" s="50">
        <v>3</v>
      </c>
      <c r="L223" s="50">
        <v>20206</v>
      </c>
      <c r="M223" s="50">
        <v>6408</v>
      </c>
      <c r="N223" s="50">
        <v>0</v>
      </c>
      <c r="O223" s="50">
        <v>45938.1824</v>
      </c>
      <c r="P223" s="50">
        <v>5074.5</v>
      </c>
      <c r="Q223" s="50">
        <v>-17177.649999999998</v>
      </c>
      <c r="R223" s="50">
        <v>2011.78</v>
      </c>
      <c r="S223" s="50">
        <v>35846.812399999995</v>
      </c>
      <c r="T223" s="50">
        <v>40324.545</v>
      </c>
      <c r="U223" s="50">
        <v>34275.863249999995</v>
      </c>
      <c r="V223" s="50">
        <v>1570.9491500000004</v>
      </c>
      <c r="W223" s="50">
        <v>1099.6644050000002</v>
      </c>
      <c r="X223" s="51">
        <v>1.027</v>
      </c>
      <c r="Y223" s="52">
        <v>10840</v>
      </c>
      <c r="Z223" s="46">
        <v>41413.307714999995</v>
      </c>
      <c r="AA223" s="46">
        <v>41697.367393730536</v>
      </c>
      <c r="AB223" s="46">
        <v>3846.620608277725</v>
      </c>
      <c r="AC223" s="46">
        <v>195.97567444554443</v>
      </c>
      <c r="AD223" s="46">
        <v>2124376</v>
      </c>
      <c r="AE223" s="46">
        <v>0</v>
      </c>
      <c r="AF223" s="15" t="s">
        <v>464</v>
      </c>
      <c r="AG223" t="b">
        <f t="shared" si="3"/>
        <v>1</v>
      </c>
    </row>
    <row r="224" spans="1:33" ht="12.75">
      <c r="A224" t="s">
        <v>129</v>
      </c>
      <c r="B224" s="15" t="s">
        <v>130</v>
      </c>
      <c r="C224" s="36">
        <v>49193.482</v>
      </c>
      <c r="D224" s="41">
        <v>10994</v>
      </c>
      <c r="E224" s="45">
        <v>60187.482</v>
      </c>
      <c r="F224" s="49">
        <v>45678</v>
      </c>
      <c r="G224" s="49">
        <v>929</v>
      </c>
      <c r="H224" s="49">
        <v>2147</v>
      </c>
      <c r="I224" s="49">
        <v>0</v>
      </c>
      <c r="J224" s="49">
        <v>1565</v>
      </c>
      <c r="K224" s="50">
        <v>428</v>
      </c>
      <c r="L224" s="50">
        <v>35029</v>
      </c>
      <c r="M224" s="50">
        <v>10994</v>
      </c>
      <c r="N224" s="50">
        <v>143</v>
      </c>
      <c r="O224" s="50">
        <v>63291.436799999996</v>
      </c>
      <c r="P224" s="50">
        <v>3944.85</v>
      </c>
      <c r="Q224" s="50">
        <v>-30259.999999999996</v>
      </c>
      <c r="R224" s="50">
        <v>3389.97</v>
      </c>
      <c r="S224" s="50">
        <v>40366.2568</v>
      </c>
      <c r="T224" s="50">
        <v>60187.482</v>
      </c>
      <c r="U224" s="50">
        <v>51159.3597</v>
      </c>
      <c r="V224" s="50">
        <v>-10793.102899999998</v>
      </c>
      <c r="W224" s="50">
        <v>-7555.172029999998</v>
      </c>
      <c r="X224" s="51">
        <v>0.874</v>
      </c>
      <c r="Y224" s="52">
        <v>10833</v>
      </c>
      <c r="Z224" s="46">
        <v>52603.859268</v>
      </c>
      <c r="AA224" s="46">
        <v>52964.67650738807</v>
      </c>
      <c r="AB224" s="46">
        <v>4889.197499066562</v>
      </c>
      <c r="AC224" s="46">
        <v>1238.5525652343817</v>
      </c>
      <c r="AD224" s="46">
        <v>13417240</v>
      </c>
      <c r="AE224" s="46">
        <v>0</v>
      </c>
      <c r="AF224" s="15" t="s">
        <v>130</v>
      </c>
      <c r="AG224" t="b">
        <f t="shared" si="3"/>
        <v>1</v>
      </c>
    </row>
    <row r="225" spans="1:33" ht="12.75">
      <c r="A225" t="s">
        <v>485</v>
      </c>
      <c r="B225" s="15" t="s">
        <v>486</v>
      </c>
      <c r="C225" s="36">
        <v>137958.66</v>
      </c>
      <c r="D225" s="41">
        <v>14290</v>
      </c>
      <c r="E225" s="45">
        <v>152248.66</v>
      </c>
      <c r="F225" s="49">
        <v>95233</v>
      </c>
      <c r="G225" s="49">
        <v>5802</v>
      </c>
      <c r="H225" s="49">
        <v>4789</v>
      </c>
      <c r="I225" s="49">
        <v>6245</v>
      </c>
      <c r="J225" s="49">
        <v>-41</v>
      </c>
      <c r="K225" s="50">
        <v>566</v>
      </c>
      <c r="L225" s="50">
        <v>33779</v>
      </c>
      <c r="M225" s="50">
        <v>14290</v>
      </c>
      <c r="N225" s="50">
        <v>30</v>
      </c>
      <c r="O225" s="50">
        <v>131954.8448</v>
      </c>
      <c r="P225" s="50">
        <v>14275.75</v>
      </c>
      <c r="Q225" s="50">
        <v>-29218.749999999996</v>
      </c>
      <c r="R225" s="50">
        <v>6404.07</v>
      </c>
      <c r="S225" s="50">
        <v>123415.9148</v>
      </c>
      <c r="T225" s="50">
        <v>152248.66</v>
      </c>
      <c r="U225" s="50">
        <v>129411.361</v>
      </c>
      <c r="V225" s="50">
        <v>-5995.446200000006</v>
      </c>
      <c r="W225" s="50">
        <v>-4196.812340000004</v>
      </c>
      <c r="X225" s="51">
        <v>0.972</v>
      </c>
      <c r="Y225" s="52">
        <v>25631</v>
      </c>
      <c r="Z225" s="46">
        <v>147985.69752</v>
      </c>
      <c r="AA225" s="46">
        <v>149000.7521489018</v>
      </c>
      <c r="AB225" s="46">
        <v>5813.302335020164</v>
      </c>
      <c r="AC225" s="46">
        <v>2162.6574011879834</v>
      </c>
      <c r="AD225" s="46">
        <v>55431072</v>
      </c>
      <c r="AE225" s="46">
        <v>0</v>
      </c>
      <c r="AF225" s="15" t="s">
        <v>486</v>
      </c>
      <c r="AG225" t="b">
        <f t="shared" si="3"/>
        <v>1</v>
      </c>
    </row>
    <row r="226" spans="1:33" ht="12.75">
      <c r="A226" t="s">
        <v>103</v>
      </c>
      <c r="B226" s="15" t="s">
        <v>104</v>
      </c>
      <c r="C226" s="36">
        <v>69410.431</v>
      </c>
      <c r="D226" s="41">
        <v>7239</v>
      </c>
      <c r="E226" s="45">
        <v>76649.431</v>
      </c>
      <c r="F226" s="49">
        <v>28188</v>
      </c>
      <c r="G226" s="49">
        <v>23419</v>
      </c>
      <c r="H226" s="49">
        <v>3897</v>
      </c>
      <c r="I226" s="49">
        <v>0</v>
      </c>
      <c r="J226" s="49">
        <v>2243</v>
      </c>
      <c r="K226" s="50">
        <v>1802</v>
      </c>
      <c r="L226" s="50">
        <v>9651</v>
      </c>
      <c r="M226" s="50">
        <v>7239</v>
      </c>
      <c r="N226" s="50">
        <v>993</v>
      </c>
      <c r="O226" s="50">
        <v>39057.292799999996</v>
      </c>
      <c r="P226" s="50">
        <v>25125.149999999998</v>
      </c>
      <c r="Q226" s="50">
        <v>-10579.1</v>
      </c>
      <c r="R226" s="50">
        <v>4512.48</v>
      </c>
      <c r="S226" s="50">
        <v>58115.822799999994</v>
      </c>
      <c r="T226" s="50">
        <v>76649.431</v>
      </c>
      <c r="U226" s="50">
        <v>65152.01635</v>
      </c>
      <c r="V226" s="50">
        <v>-7036.193550000004</v>
      </c>
      <c r="W226" s="50">
        <v>-4925.335485000002</v>
      </c>
      <c r="X226" s="51">
        <v>0.936</v>
      </c>
      <c r="Y226" s="52">
        <v>14040</v>
      </c>
      <c r="Z226" s="46">
        <v>71743.86741600001</v>
      </c>
      <c r="AA226" s="46">
        <v>72235.96865237853</v>
      </c>
      <c r="AB226" s="46">
        <v>5145.012012277673</v>
      </c>
      <c r="AC226" s="46">
        <v>1494.367078445493</v>
      </c>
      <c r="AD226" s="46">
        <v>20980914</v>
      </c>
      <c r="AE226" s="46">
        <v>0</v>
      </c>
      <c r="AF226" s="15" t="s">
        <v>104</v>
      </c>
      <c r="AG226" t="b">
        <f t="shared" si="3"/>
        <v>1</v>
      </c>
    </row>
    <row r="227" spans="1:33" ht="12.75">
      <c r="A227" t="s">
        <v>35</v>
      </c>
      <c r="B227" s="15" t="s">
        <v>36</v>
      </c>
      <c r="C227" s="36">
        <v>409460.085</v>
      </c>
      <c r="D227" s="41">
        <v>48739</v>
      </c>
      <c r="E227" s="45">
        <v>458199.085</v>
      </c>
      <c r="F227" s="49">
        <v>185824</v>
      </c>
      <c r="G227" s="49">
        <v>254970</v>
      </c>
      <c r="H227" s="49">
        <v>173522</v>
      </c>
      <c r="I227" s="49">
        <v>20763</v>
      </c>
      <c r="J227" s="49">
        <v>0</v>
      </c>
      <c r="K227" s="50">
        <v>163795</v>
      </c>
      <c r="L227" s="50">
        <v>84266</v>
      </c>
      <c r="M227" s="50">
        <v>48739</v>
      </c>
      <c r="N227" s="50">
        <v>3462</v>
      </c>
      <c r="O227" s="50">
        <v>257477.7344</v>
      </c>
      <c r="P227" s="50">
        <v>381866.74999999994</v>
      </c>
      <c r="Q227" s="50">
        <v>-213794.55</v>
      </c>
      <c r="R227" s="50">
        <v>27102.93</v>
      </c>
      <c r="S227" s="50">
        <v>452652.8644</v>
      </c>
      <c r="T227" s="50">
        <v>458199.085</v>
      </c>
      <c r="U227" s="50">
        <v>389469.22225</v>
      </c>
      <c r="V227" s="50">
        <v>63183.64215000003</v>
      </c>
      <c r="W227" s="50">
        <v>44228.54950500002</v>
      </c>
      <c r="X227" s="51">
        <v>1.097</v>
      </c>
      <c r="Y227" s="52">
        <v>86069</v>
      </c>
      <c r="Z227" s="46">
        <v>502644.396245</v>
      </c>
      <c r="AA227" s="46">
        <v>506092.1045685094</v>
      </c>
      <c r="AB227" s="46">
        <v>5880.074179652481</v>
      </c>
      <c r="AC227" s="46">
        <v>2229.4292458203004</v>
      </c>
      <c r="AD227" s="46">
        <v>191884746</v>
      </c>
      <c r="AE227" s="46">
        <v>0</v>
      </c>
      <c r="AF227" s="15" t="s">
        <v>36</v>
      </c>
      <c r="AG227" t="b">
        <f t="shared" si="3"/>
        <v>1</v>
      </c>
    </row>
    <row r="228" spans="1:33" ht="12.75">
      <c r="A228" t="s">
        <v>187</v>
      </c>
      <c r="B228" s="15" t="s">
        <v>188</v>
      </c>
      <c r="C228" s="36">
        <v>51926.753</v>
      </c>
      <c r="D228" s="41">
        <v>6103</v>
      </c>
      <c r="E228" s="45">
        <v>58029.753</v>
      </c>
      <c r="F228" s="49">
        <v>41850</v>
      </c>
      <c r="G228" s="49">
        <v>5392</v>
      </c>
      <c r="H228" s="49">
        <v>328</v>
      </c>
      <c r="I228" s="49">
        <v>0</v>
      </c>
      <c r="J228" s="49">
        <v>3018</v>
      </c>
      <c r="K228" s="50">
        <v>0</v>
      </c>
      <c r="L228" s="50">
        <v>24838</v>
      </c>
      <c r="M228" s="50">
        <v>6103</v>
      </c>
      <c r="N228" s="50">
        <v>309</v>
      </c>
      <c r="O228" s="50">
        <v>57987.36</v>
      </c>
      <c r="P228" s="50">
        <v>7427.299999999999</v>
      </c>
      <c r="Q228" s="50">
        <v>-21374.95</v>
      </c>
      <c r="R228" s="50">
        <v>965.09</v>
      </c>
      <c r="S228" s="50">
        <v>45004.799999999996</v>
      </c>
      <c r="T228" s="50">
        <v>58029.753</v>
      </c>
      <c r="U228" s="50">
        <v>49325.290049999996</v>
      </c>
      <c r="V228" s="50">
        <v>-4320.49005</v>
      </c>
      <c r="W228" s="50">
        <v>-3024.343035</v>
      </c>
      <c r="X228" s="51">
        <v>0.948</v>
      </c>
      <c r="Y228" s="52">
        <v>16783</v>
      </c>
      <c r="Z228" s="46">
        <v>55012.205844</v>
      </c>
      <c r="AA228" s="46">
        <v>55389.54226991038</v>
      </c>
      <c r="AB228" s="46">
        <v>3300.336189591276</v>
      </c>
      <c r="AC228" s="46">
        <v>-350.3087442409046</v>
      </c>
      <c r="AD228" s="46">
        <v>0</v>
      </c>
      <c r="AE228" s="46">
        <v>5879232</v>
      </c>
      <c r="AF228" s="15" t="s">
        <v>188</v>
      </c>
      <c r="AG228" t="b">
        <f t="shared" si="3"/>
        <v>1</v>
      </c>
    </row>
    <row r="229" spans="1:33" ht="12.75">
      <c r="A229" t="s">
        <v>283</v>
      </c>
      <c r="B229" s="15" t="s">
        <v>284</v>
      </c>
      <c r="C229" s="36">
        <v>31657.193</v>
      </c>
      <c r="D229" s="41">
        <v>3710</v>
      </c>
      <c r="E229" s="45">
        <v>35367.193</v>
      </c>
      <c r="F229" s="49">
        <v>24071</v>
      </c>
      <c r="G229" s="49">
        <v>2154</v>
      </c>
      <c r="H229" s="49">
        <v>1084</v>
      </c>
      <c r="I229" s="49">
        <v>1039</v>
      </c>
      <c r="J229" s="49">
        <v>1556</v>
      </c>
      <c r="K229" s="50">
        <v>134</v>
      </c>
      <c r="L229" s="50">
        <v>11689</v>
      </c>
      <c r="M229" s="50">
        <v>3710</v>
      </c>
      <c r="N229" s="50">
        <v>1444</v>
      </c>
      <c r="O229" s="50">
        <v>33352.7776</v>
      </c>
      <c r="P229" s="50">
        <v>4958.049999999999</v>
      </c>
      <c r="Q229" s="50">
        <v>-11276.949999999999</v>
      </c>
      <c r="R229" s="50">
        <v>1166.37</v>
      </c>
      <c r="S229" s="50">
        <v>28200.2476</v>
      </c>
      <c r="T229" s="50">
        <v>35367.193</v>
      </c>
      <c r="U229" s="50">
        <v>30062.11405</v>
      </c>
      <c r="V229" s="50">
        <v>-1861.8664500000014</v>
      </c>
      <c r="W229" s="50">
        <v>-1303.306515000001</v>
      </c>
      <c r="X229" s="51">
        <v>0.963</v>
      </c>
      <c r="Y229" s="52">
        <v>12363</v>
      </c>
      <c r="Z229" s="46">
        <v>34058.606859</v>
      </c>
      <c r="AA229" s="46">
        <v>34292.21961432389</v>
      </c>
      <c r="AB229" s="46">
        <v>2773.778177976534</v>
      </c>
      <c r="AC229" s="46">
        <v>-876.8667558556463</v>
      </c>
      <c r="AD229" s="46">
        <v>0</v>
      </c>
      <c r="AE229" s="46">
        <v>10840704</v>
      </c>
      <c r="AF229" s="15" t="s">
        <v>284</v>
      </c>
      <c r="AG229" t="b">
        <f t="shared" si="3"/>
        <v>1</v>
      </c>
    </row>
    <row r="230" spans="1:33" ht="12.75">
      <c r="A230" t="s">
        <v>323</v>
      </c>
      <c r="B230" s="15" t="s">
        <v>324</v>
      </c>
      <c r="C230" s="36">
        <v>42230.914</v>
      </c>
      <c r="D230" s="41">
        <v>8484</v>
      </c>
      <c r="E230" s="45">
        <v>50714.914</v>
      </c>
      <c r="F230" s="49">
        <v>34293</v>
      </c>
      <c r="G230" s="49">
        <v>3441</v>
      </c>
      <c r="H230" s="49">
        <v>953</v>
      </c>
      <c r="I230" s="49">
        <v>0</v>
      </c>
      <c r="J230" s="49">
        <v>0</v>
      </c>
      <c r="K230" s="50">
        <v>76</v>
      </c>
      <c r="L230" s="50">
        <v>25598</v>
      </c>
      <c r="M230" s="50">
        <v>8484</v>
      </c>
      <c r="N230" s="50">
        <v>0</v>
      </c>
      <c r="O230" s="50">
        <v>47516.3808</v>
      </c>
      <c r="P230" s="50">
        <v>3734.8999999999996</v>
      </c>
      <c r="Q230" s="50">
        <v>-21822.899999999998</v>
      </c>
      <c r="R230" s="50">
        <v>2859.74</v>
      </c>
      <c r="S230" s="50">
        <v>32288.120800000004</v>
      </c>
      <c r="T230" s="50">
        <v>50714.914</v>
      </c>
      <c r="U230" s="50">
        <v>43107.6769</v>
      </c>
      <c r="V230" s="50">
        <v>-10819.556099999994</v>
      </c>
      <c r="W230" s="50">
        <v>-7573.689269999995</v>
      </c>
      <c r="X230" s="51">
        <v>0.851</v>
      </c>
      <c r="Y230" s="52">
        <v>10563</v>
      </c>
      <c r="Z230" s="46">
        <v>43158.391813999995</v>
      </c>
      <c r="AA230" s="46">
        <v>43454.42126901431</v>
      </c>
      <c r="AB230" s="46">
        <v>4113.833311465901</v>
      </c>
      <c r="AC230" s="46">
        <v>463.1883776337204</v>
      </c>
      <c r="AD230" s="46">
        <v>4892659</v>
      </c>
      <c r="AE230" s="46">
        <v>0</v>
      </c>
      <c r="AF230" s="15" t="s">
        <v>324</v>
      </c>
      <c r="AG230" t="b">
        <f t="shared" si="3"/>
        <v>1</v>
      </c>
    </row>
    <row r="231" spans="1:33" ht="12.75">
      <c r="A231" t="s">
        <v>361</v>
      </c>
      <c r="B231" s="15" t="s">
        <v>362</v>
      </c>
      <c r="C231" s="36">
        <v>38683.199</v>
      </c>
      <c r="D231" s="41">
        <v>6123</v>
      </c>
      <c r="E231" s="45">
        <v>44806.199</v>
      </c>
      <c r="F231" s="49">
        <v>25559</v>
      </c>
      <c r="G231" s="49">
        <v>5413</v>
      </c>
      <c r="H231" s="49">
        <v>1069</v>
      </c>
      <c r="I231" s="49">
        <v>0</v>
      </c>
      <c r="J231" s="49">
        <v>1174</v>
      </c>
      <c r="K231" s="50">
        <v>5</v>
      </c>
      <c r="L231" s="50">
        <v>16631</v>
      </c>
      <c r="M231" s="50">
        <v>6123</v>
      </c>
      <c r="N231" s="50">
        <v>0</v>
      </c>
      <c r="O231" s="50">
        <v>35414.5504</v>
      </c>
      <c r="P231" s="50">
        <v>6507.599999999999</v>
      </c>
      <c r="Q231" s="50">
        <v>-14140.6</v>
      </c>
      <c r="R231" s="50">
        <v>2377.28</v>
      </c>
      <c r="S231" s="50">
        <v>30158.830400000006</v>
      </c>
      <c r="T231" s="50">
        <v>44806.199</v>
      </c>
      <c r="U231" s="50">
        <v>38085.26915</v>
      </c>
      <c r="V231" s="50">
        <v>-7926.438749999994</v>
      </c>
      <c r="W231" s="50">
        <v>-5548.5071249999955</v>
      </c>
      <c r="X231" s="51">
        <v>0.876</v>
      </c>
      <c r="Y231" s="52">
        <v>12583</v>
      </c>
      <c r="Z231" s="46">
        <v>39250.230324000004</v>
      </c>
      <c r="AA231" s="46">
        <v>39519.45315190507</v>
      </c>
      <c r="AB231" s="46">
        <v>3140.7019909326136</v>
      </c>
      <c r="AC231" s="46">
        <v>-509.9429428995668</v>
      </c>
      <c r="AD231" s="46">
        <v>0</v>
      </c>
      <c r="AE231" s="46">
        <v>6416612</v>
      </c>
      <c r="AF231" s="15" t="s">
        <v>362</v>
      </c>
      <c r="AG231" t="b">
        <f t="shared" si="3"/>
        <v>1</v>
      </c>
    </row>
    <row r="232" spans="1:33" ht="12.75">
      <c r="A232" t="s">
        <v>59</v>
      </c>
      <c r="B232" s="15" t="s">
        <v>60</v>
      </c>
      <c r="C232" s="36">
        <v>80910.54</v>
      </c>
      <c r="D232" s="41">
        <v>8222</v>
      </c>
      <c r="E232" s="45">
        <v>89132.54</v>
      </c>
      <c r="F232" s="49">
        <v>55626</v>
      </c>
      <c r="G232" s="49">
        <v>9137</v>
      </c>
      <c r="H232" s="49">
        <v>1136</v>
      </c>
      <c r="I232" s="49">
        <v>0</v>
      </c>
      <c r="J232" s="49">
        <v>3538</v>
      </c>
      <c r="K232" s="50">
        <v>503</v>
      </c>
      <c r="L232" s="50">
        <v>19716</v>
      </c>
      <c r="M232" s="50">
        <v>8222</v>
      </c>
      <c r="N232" s="50">
        <v>516</v>
      </c>
      <c r="O232" s="50">
        <v>77075.3856</v>
      </c>
      <c r="P232" s="50">
        <v>11739.349999999999</v>
      </c>
      <c r="Q232" s="50">
        <v>-17624.749999999996</v>
      </c>
      <c r="R232" s="50">
        <v>3636.9799999999996</v>
      </c>
      <c r="S232" s="50">
        <v>74826.9656</v>
      </c>
      <c r="T232" s="50">
        <v>89132.54</v>
      </c>
      <c r="U232" s="50">
        <v>75762.659</v>
      </c>
      <c r="V232" s="50">
        <v>-935.6934000000037</v>
      </c>
      <c r="W232" s="50">
        <v>-654.9853800000026</v>
      </c>
      <c r="X232" s="51">
        <v>0.993</v>
      </c>
      <c r="Y232" s="52">
        <v>20095</v>
      </c>
      <c r="Z232" s="46">
        <v>88508.61222</v>
      </c>
      <c r="AA232" s="46">
        <v>89115.70518936918</v>
      </c>
      <c r="AB232" s="46">
        <v>4434.720337863607</v>
      </c>
      <c r="AC232" s="46">
        <v>784.0754040314264</v>
      </c>
      <c r="AD232" s="46">
        <v>15755995</v>
      </c>
      <c r="AE232" s="46">
        <v>0</v>
      </c>
      <c r="AF232" s="15" t="s">
        <v>60</v>
      </c>
      <c r="AG232" t="b">
        <f t="shared" si="3"/>
        <v>1</v>
      </c>
    </row>
    <row r="233" spans="1:33" ht="12.75">
      <c r="A233" t="s">
        <v>493</v>
      </c>
      <c r="B233" s="15" t="s">
        <v>494</v>
      </c>
      <c r="C233" s="36">
        <v>48288.781</v>
      </c>
      <c r="D233" s="41">
        <v>10091</v>
      </c>
      <c r="E233" s="45">
        <v>58379.781</v>
      </c>
      <c r="F233" s="49">
        <v>37187</v>
      </c>
      <c r="G233" s="49">
        <v>1774</v>
      </c>
      <c r="H233" s="49">
        <v>171</v>
      </c>
      <c r="I233" s="49">
        <v>0</v>
      </c>
      <c r="J233" s="49">
        <v>2310</v>
      </c>
      <c r="K233" s="50">
        <v>16</v>
      </c>
      <c r="L233" s="50">
        <v>20357</v>
      </c>
      <c r="M233" s="50">
        <v>10091</v>
      </c>
      <c r="N233" s="50">
        <v>0</v>
      </c>
      <c r="O233" s="50">
        <v>51526.307199999996</v>
      </c>
      <c r="P233" s="50">
        <v>3616.75</v>
      </c>
      <c r="Q233" s="50">
        <v>-17317.05</v>
      </c>
      <c r="R233" s="50">
        <v>5116.66</v>
      </c>
      <c r="S233" s="50">
        <v>42942.667199999996</v>
      </c>
      <c r="T233" s="50">
        <v>58379.781</v>
      </c>
      <c r="U233" s="50">
        <v>49622.81385</v>
      </c>
      <c r="V233" s="50">
        <v>-6680.146650000002</v>
      </c>
      <c r="W233" s="50">
        <v>-4676.1026550000015</v>
      </c>
      <c r="X233" s="51">
        <v>0.92</v>
      </c>
      <c r="Y233" s="52">
        <v>17964</v>
      </c>
      <c r="Z233" s="46">
        <v>53709.39852</v>
      </c>
      <c r="AA233" s="46">
        <v>54077.798807979794</v>
      </c>
      <c r="AB233" s="46">
        <v>3010.3428416822417</v>
      </c>
      <c r="AC233" s="46">
        <v>-640.3020921499387</v>
      </c>
      <c r="AD233" s="46">
        <v>0</v>
      </c>
      <c r="AE233" s="46">
        <v>11502387</v>
      </c>
      <c r="AF233" s="15" t="s">
        <v>494</v>
      </c>
      <c r="AG233" t="b">
        <f t="shared" si="3"/>
        <v>1</v>
      </c>
    </row>
    <row r="234" spans="1:33" ht="12.75">
      <c r="A234" t="s">
        <v>141</v>
      </c>
      <c r="B234" s="15" t="s">
        <v>142</v>
      </c>
      <c r="C234" s="36">
        <v>46714.087</v>
      </c>
      <c r="D234" s="41">
        <v>6923</v>
      </c>
      <c r="E234" s="45">
        <v>53637.087</v>
      </c>
      <c r="F234" s="49">
        <v>38278</v>
      </c>
      <c r="G234" s="49">
        <v>5435</v>
      </c>
      <c r="H234" s="49">
        <v>801</v>
      </c>
      <c r="I234" s="49">
        <v>0</v>
      </c>
      <c r="J234" s="49">
        <v>2154</v>
      </c>
      <c r="K234" s="50">
        <v>31</v>
      </c>
      <c r="L234" s="50">
        <v>22893</v>
      </c>
      <c r="M234" s="50">
        <v>6923</v>
      </c>
      <c r="N234" s="50">
        <v>136</v>
      </c>
      <c r="O234" s="50">
        <v>53037.9968</v>
      </c>
      <c r="P234" s="50">
        <v>7131.5</v>
      </c>
      <c r="Q234" s="50">
        <v>-19600.999999999996</v>
      </c>
      <c r="R234" s="50">
        <v>1992.7399999999998</v>
      </c>
      <c r="S234" s="50">
        <v>42561.236800000006</v>
      </c>
      <c r="T234" s="50">
        <v>53637.087</v>
      </c>
      <c r="U234" s="50">
        <v>45591.523949999995</v>
      </c>
      <c r="V234" s="50">
        <v>-3030.287149999989</v>
      </c>
      <c r="W234" s="50">
        <v>-2121.201004999992</v>
      </c>
      <c r="X234" s="51">
        <v>0.96</v>
      </c>
      <c r="Y234" s="52">
        <v>12243</v>
      </c>
      <c r="Z234" s="46">
        <v>51491.60352</v>
      </c>
      <c r="AA234" s="46">
        <v>51844.79164140942</v>
      </c>
      <c r="AB234" s="46">
        <v>4234.647687773374</v>
      </c>
      <c r="AC234" s="46">
        <v>584.0027539411935</v>
      </c>
      <c r="AD234" s="46">
        <v>7149946</v>
      </c>
      <c r="AE234" s="46">
        <v>0</v>
      </c>
      <c r="AF234" s="15" t="s">
        <v>142</v>
      </c>
      <c r="AG234" t="b">
        <f t="shared" si="3"/>
        <v>1</v>
      </c>
    </row>
    <row r="235" spans="1:33" ht="12.75">
      <c r="A235" t="s">
        <v>275</v>
      </c>
      <c r="B235" s="15" t="s">
        <v>276</v>
      </c>
      <c r="C235" s="36">
        <v>45187.003</v>
      </c>
      <c r="D235" s="41">
        <v>6834</v>
      </c>
      <c r="E235" s="45">
        <v>52021.003</v>
      </c>
      <c r="F235" s="49">
        <v>37652</v>
      </c>
      <c r="G235" s="49">
        <v>7073</v>
      </c>
      <c r="H235" s="49">
        <v>1427</v>
      </c>
      <c r="I235" s="49">
        <v>0</v>
      </c>
      <c r="J235" s="49">
        <v>2465</v>
      </c>
      <c r="K235" s="50">
        <v>1960</v>
      </c>
      <c r="L235" s="50">
        <v>18064</v>
      </c>
      <c r="M235" s="50">
        <v>6834</v>
      </c>
      <c r="N235" s="50">
        <v>4895</v>
      </c>
      <c r="O235" s="50">
        <v>52170.6112</v>
      </c>
      <c r="P235" s="50">
        <v>9320.25</v>
      </c>
      <c r="Q235" s="50">
        <v>-21181.15</v>
      </c>
      <c r="R235" s="50">
        <v>2738.0200000000004</v>
      </c>
      <c r="S235" s="50">
        <v>43047.731199999995</v>
      </c>
      <c r="T235" s="50">
        <v>52021.003</v>
      </c>
      <c r="U235" s="50">
        <v>44217.852549999996</v>
      </c>
      <c r="V235" s="50">
        <v>-1170.1213500000013</v>
      </c>
      <c r="W235" s="50">
        <v>-819.0849450000009</v>
      </c>
      <c r="X235" s="51">
        <v>0.984</v>
      </c>
      <c r="Y235" s="52">
        <v>14931</v>
      </c>
      <c r="Z235" s="46">
        <v>51188.666952</v>
      </c>
      <c r="AA235" s="46">
        <v>51539.77718905462</v>
      </c>
      <c r="AB235" s="46">
        <v>3451.8637190445797</v>
      </c>
      <c r="AC235" s="46">
        <v>-198.78121478760067</v>
      </c>
      <c r="AD235" s="46">
        <v>0</v>
      </c>
      <c r="AE235" s="46">
        <v>2968002</v>
      </c>
      <c r="AF235" s="15" t="s">
        <v>276</v>
      </c>
      <c r="AG235" t="b">
        <f t="shared" si="3"/>
        <v>1</v>
      </c>
    </row>
    <row r="236" spans="1:33" ht="12.75">
      <c r="A236" t="s">
        <v>217</v>
      </c>
      <c r="B236" s="15" t="s">
        <v>218</v>
      </c>
      <c r="C236" s="36">
        <v>32652.131</v>
      </c>
      <c r="D236" s="41">
        <v>6739</v>
      </c>
      <c r="E236" s="45">
        <v>39391.131</v>
      </c>
      <c r="F236" s="49">
        <v>32071</v>
      </c>
      <c r="G236" s="49">
        <v>4765</v>
      </c>
      <c r="H236" s="49">
        <v>233</v>
      </c>
      <c r="I236" s="49">
        <v>2667</v>
      </c>
      <c r="J236" s="49">
        <v>0</v>
      </c>
      <c r="K236" s="50">
        <v>146</v>
      </c>
      <c r="L236" s="50">
        <v>25759</v>
      </c>
      <c r="M236" s="50">
        <v>6739</v>
      </c>
      <c r="N236" s="50">
        <v>0</v>
      </c>
      <c r="O236" s="50">
        <v>44437.5776</v>
      </c>
      <c r="P236" s="50">
        <v>6515.25</v>
      </c>
      <c r="Q236" s="50">
        <v>-22019.249999999996</v>
      </c>
      <c r="R236" s="50">
        <v>1349.12</v>
      </c>
      <c r="S236" s="50">
        <v>30282.6976</v>
      </c>
      <c r="T236" s="50">
        <v>39391.131</v>
      </c>
      <c r="U236" s="50">
        <v>33482.46135</v>
      </c>
      <c r="V236" s="50">
        <v>-3199.7637499999983</v>
      </c>
      <c r="W236" s="50">
        <v>-2239.8346249999986</v>
      </c>
      <c r="X236" s="51">
        <v>0.943</v>
      </c>
      <c r="Y236" s="52">
        <v>12929</v>
      </c>
      <c r="Z236" s="46">
        <v>37145.836533</v>
      </c>
      <c r="AA236" s="46">
        <v>37400.62502911231</v>
      </c>
      <c r="AB236" s="46">
        <v>2892.770131418695</v>
      </c>
      <c r="AC236" s="46">
        <v>-757.8748024134852</v>
      </c>
      <c r="AD236" s="46">
        <v>0</v>
      </c>
      <c r="AE236" s="46">
        <v>9798563</v>
      </c>
      <c r="AF236" s="15" t="s">
        <v>218</v>
      </c>
      <c r="AG236" t="b">
        <f t="shared" si="3"/>
        <v>1</v>
      </c>
    </row>
    <row r="237" spans="1:33" ht="12.75">
      <c r="A237" t="s">
        <v>369</v>
      </c>
      <c r="B237" s="15" t="s">
        <v>370</v>
      </c>
      <c r="C237" s="36">
        <v>41546.829</v>
      </c>
      <c r="D237" s="41">
        <v>6235</v>
      </c>
      <c r="E237" s="45">
        <v>47781.829</v>
      </c>
      <c r="F237" s="49">
        <v>38344</v>
      </c>
      <c r="G237" s="49">
        <v>2213</v>
      </c>
      <c r="H237" s="49">
        <v>977</v>
      </c>
      <c r="I237" s="49">
        <v>0</v>
      </c>
      <c r="J237" s="49">
        <v>3431</v>
      </c>
      <c r="K237" s="50">
        <v>16</v>
      </c>
      <c r="L237" s="50">
        <v>18571</v>
      </c>
      <c r="M237" s="50">
        <v>6235</v>
      </c>
      <c r="N237" s="50">
        <v>786</v>
      </c>
      <c r="O237" s="50">
        <v>53129.4464</v>
      </c>
      <c r="P237" s="50">
        <v>5627.85</v>
      </c>
      <c r="Q237" s="50">
        <v>-16467.05</v>
      </c>
      <c r="R237" s="50">
        <v>2142.68</v>
      </c>
      <c r="S237" s="50">
        <v>44432.926400000004</v>
      </c>
      <c r="T237" s="50">
        <v>47781.829</v>
      </c>
      <c r="U237" s="50">
        <v>40614.55465</v>
      </c>
      <c r="V237" s="50">
        <v>3818.3717500000057</v>
      </c>
      <c r="W237" s="50">
        <v>2672.860225000004</v>
      </c>
      <c r="X237" s="51">
        <v>1.056</v>
      </c>
      <c r="Y237" s="52">
        <v>12422</v>
      </c>
      <c r="Z237" s="46">
        <v>50457.611424</v>
      </c>
      <c r="AA237" s="46">
        <v>50803.70724878292</v>
      </c>
      <c r="AB237" s="46">
        <v>4089.8170382211333</v>
      </c>
      <c r="AC237" s="46">
        <v>439.1721043889529</v>
      </c>
      <c r="AD237" s="46">
        <v>5455396</v>
      </c>
      <c r="AE237" s="46">
        <v>0</v>
      </c>
      <c r="AF237" s="15" t="s">
        <v>370</v>
      </c>
      <c r="AG237" t="b">
        <f t="shared" si="3"/>
        <v>1</v>
      </c>
    </row>
    <row r="238" spans="1:33" ht="12.75">
      <c r="A238" t="s">
        <v>155</v>
      </c>
      <c r="B238" s="15" t="s">
        <v>156</v>
      </c>
      <c r="C238" s="36">
        <v>21975.909</v>
      </c>
      <c r="D238" s="41">
        <v>2141</v>
      </c>
      <c r="E238" s="45">
        <v>24116.909</v>
      </c>
      <c r="F238" s="49">
        <v>15403</v>
      </c>
      <c r="G238" s="49">
        <v>1453</v>
      </c>
      <c r="H238" s="49">
        <v>189</v>
      </c>
      <c r="I238" s="49">
        <v>0</v>
      </c>
      <c r="J238" s="49">
        <v>1332</v>
      </c>
      <c r="K238" s="50">
        <v>-2</v>
      </c>
      <c r="L238" s="50">
        <v>5663</v>
      </c>
      <c r="M238" s="50">
        <v>2141</v>
      </c>
      <c r="N238" s="50">
        <v>0</v>
      </c>
      <c r="O238" s="50">
        <v>21342.3968</v>
      </c>
      <c r="P238" s="50">
        <v>2527.9</v>
      </c>
      <c r="Q238" s="50">
        <v>-4811.85</v>
      </c>
      <c r="R238" s="50">
        <v>857.14</v>
      </c>
      <c r="S238" s="50">
        <v>19915.5868</v>
      </c>
      <c r="T238" s="50">
        <v>24116.909</v>
      </c>
      <c r="U238" s="50">
        <v>20499.372649999998</v>
      </c>
      <c r="V238" s="50">
        <v>-583.7858499999966</v>
      </c>
      <c r="W238" s="50">
        <v>-408.6500949999976</v>
      </c>
      <c r="X238" s="51">
        <v>0.983</v>
      </c>
      <c r="Y238" s="52">
        <v>6975</v>
      </c>
      <c r="Z238" s="46">
        <v>23706.921546999998</v>
      </c>
      <c r="AA238" s="46">
        <v>23869.5306427205</v>
      </c>
      <c r="AB238" s="46">
        <v>3422.154930855985</v>
      </c>
      <c r="AC238" s="46">
        <v>-228.49000297619523</v>
      </c>
      <c r="AD238" s="46">
        <v>0</v>
      </c>
      <c r="AE238" s="46">
        <v>1593718</v>
      </c>
      <c r="AF238" s="15" t="s">
        <v>156</v>
      </c>
      <c r="AG238" t="b">
        <f t="shared" si="3"/>
        <v>1</v>
      </c>
    </row>
    <row r="239" spans="1:33" ht="12.75">
      <c r="A239" t="s">
        <v>305</v>
      </c>
      <c r="B239" s="15" t="s">
        <v>306</v>
      </c>
      <c r="C239" s="36">
        <v>42789.003</v>
      </c>
      <c r="D239" s="41">
        <v>4189</v>
      </c>
      <c r="E239" s="45">
        <v>46978.003</v>
      </c>
      <c r="F239" s="49">
        <v>28218</v>
      </c>
      <c r="G239" s="49">
        <v>2563</v>
      </c>
      <c r="H239" s="49">
        <v>567</v>
      </c>
      <c r="I239" s="49">
        <v>0</v>
      </c>
      <c r="J239" s="49">
        <v>1430</v>
      </c>
      <c r="K239" s="50">
        <v>796</v>
      </c>
      <c r="L239" s="50">
        <v>12417</v>
      </c>
      <c r="M239" s="50">
        <v>4189</v>
      </c>
      <c r="N239" s="50">
        <v>0</v>
      </c>
      <c r="O239" s="50">
        <v>39098.860799999995</v>
      </c>
      <c r="P239" s="50">
        <v>3875.9999999999995</v>
      </c>
      <c r="Q239" s="50">
        <v>-11231.05</v>
      </c>
      <c r="R239" s="50">
        <v>1449.7600000000002</v>
      </c>
      <c r="S239" s="50">
        <v>33193.5708</v>
      </c>
      <c r="T239" s="50">
        <v>46978.003</v>
      </c>
      <c r="U239" s="50">
        <v>39931.30254999999</v>
      </c>
      <c r="V239" s="50">
        <v>-6737.731749999992</v>
      </c>
      <c r="W239" s="50">
        <v>-4716.412224999994</v>
      </c>
      <c r="X239" s="51">
        <v>0.9</v>
      </c>
      <c r="Y239" s="52">
        <v>11568</v>
      </c>
      <c r="Z239" s="46">
        <v>42280.2027</v>
      </c>
      <c r="AA239" s="46">
        <v>42570.208532865996</v>
      </c>
      <c r="AB239" s="46">
        <v>3679.997279812067</v>
      </c>
      <c r="AC239" s="46">
        <v>29.35234597988665</v>
      </c>
      <c r="AD239" s="46">
        <v>339548</v>
      </c>
      <c r="AE239" s="46">
        <v>0</v>
      </c>
      <c r="AF239" s="15" t="s">
        <v>306</v>
      </c>
      <c r="AG239" t="b">
        <f t="shared" si="3"/>
        <v>1</v>
      </c>
    </row>
    <row r="240" spans="1:33" ht="12.75">
      <c r="A240" t="s">
        <v>135</v>
      </c>
      <c r="B240" s="15" t="s">
        <v>136</v>
      </c>
      <c r="C240" s="36">
        <v>63001.527</v>
      </c>
      <c r="D240" s="41">
        <v>10072</v>
      </c>
      <c r="E240" s="45">
        <v>73073.527</v>
      </c>
      <c r="F240" s="49">
        <v>54981</v>
      </c>
      <c r="G240" s="49">
        <v>4166</v>
      </c>
      <c r="H240" s="49">
        <v>1668</v>
      </c>
      <c r="I240" s="49">
        <v>0</v>
      </c>
      <c r="J240" s="49">
        <v>873</v>
      </c>
      <c r="K240" s="50">
        <v>88</v>
      </c>
      <c r="L240" s="50">
        <v>40307</v>
      </c>
      <c r="M240" s="50">
        <v>10072</v>
      </c>
      <c r="N240" s="50">
        <v>812</v>
      </c>
      <c r="O240" s="50">
        <v>76181.6736</v>
      </c>
      <c r="P240" s="50">
        <v>5700.95</v>
      </c>
      <c r="Q240" s="50">
        <v>-35025.95</v>
      </c>
      <c r="R240" s="50">
        <v>1709.01</v>
      </c>
      <c r="S240" s="50">
        <v>48565.68360000001</v>
      </c>
      <c r="T240" s="50">
        <v>73073.527</v>
      </c>
      <c r="U240" s="50">
        <v>62112.49795</v>
      </c>
      <c r="V240" s="50">
        <v>-13546.814349999986</v>
      </c>
      <c r="W240" s="50">
        <v>-9482.77004499999</v>
      </c>
      <c r="X240" s="51">
        <v>0.87</v>
      </c>
      <c r="Y240" s="52">
        <v>18147</v>
      </c>
      <c r="Z240" s="46">
        <v>63573.96849</v>
      </c>
      <c r="AA240" s="46">
        <v>64010.03124521802</v>
      </c>
      <c r="AB240" s="46">
        <v>3527.3065104545117</v>
      </c>
      <c r="AC240" s="46">
        <v>-123.33842337766873</v>
      </c>
      <c r="AD240" s="46">
        <v>0</v>
      </c>
      <c r="AE240" s="46">
        <v>2238222</v>
      </c>
      <c r="AF240" s="15" t="s">
        <v>136</v>
      </c>
      <c r="AG240" t="b">
        <f t="shared" si="3"/>
        <v>1</v>
      </c>
    </row>
    <row r="241" spans="1:33" ht="12.75">
      <c r="A241" t="s">
        <v>245</v>
      </c>
      <c r="B241" s="15" t="s">
        <v>246</v>
      </c>
      <c r="C241" s="36">
        <v>125846.918</v>
      </c>
      <c r="D241" s="41">
        <v>19661</v>
      </c>
      <c r="E241" s="45">
        <v>145507.918</v>
      </c>
      <c r="F241" s="49">
        <v>64027</v>
      </c>
      <c r="G241" s="49">
        <v>7607</v>
      </c>
      <c r="H241" s="49">
        <v>2401</v>
      </c>
      <c r="I241" s="49">
        <v>501</v>
      </c>
      <c r="J241" s="49">
        <v>887</v>
      </c>
      <c r="K241" s="50">
        <v>109</v>
      </c>
      <c r="L241" s="50">
        <v>23763</v>
      </c>
      <c r="M241" s="50">
        <v>19661</v>
      </c>
      <c r="N241" s="50">
        <v>155</v>
      </c>
      <c r="O241" s="50">
        <v>88715.8112</v>
      </c>
      <c r="P241" s="50">
        <v>9686.599999999999</v>
      </c>
      <c r="Q241" s="50">
        <v>-20422.95</v>
      </c>
      <c r="R241" s="50">
        <v>12672.14</v>
      </c>
      <c r="S241" s="50">
        <v>90651.6012</v>
      </c>
      <c r="T241" s="50">
        <v>145507.918</v>
      </c>
      <c r="U241" s="50">
        <v>123681.7303</v>
      </c>
      <c r="V241" s="50">
        <v>-33030.12909999999</v>
      </c>
      <c r="W241" s="50">
        <v>-23121.09036999999</v>
      </c>
      <c r="X241" s="51">
        <v>0.841</v>
      </c>
      <c r="Y241" s="52">
        <v>42172</v>
      </c>
      <c r="Z241" s="46">
        <v>122372.159038</v>
      </c>
      <c r="AA241" s="46">
        <v>123211.52681854814</v>
      </c>
      <c r="AB241" s="46">
        <v>2921.6429578523225</v>
      </c>
      <c r="AC241" s="46">
        <v>-729.0019759798579</v>
      </c>
      <c r="AD241" s="46">
        <v>0</v>
      </c>
      <c r="AE241" s="46">
        <v>30743471</v>
      </c>
      <c r="AF241" s="15" t="s">
        <v>246</v>
      </c>
      <c r="AG241" t="b">
        <f t="shared" si="3"/>
        <v>1</v>
      </c>
    </row>
    <row r="242" spans="1:33" ht="12.75">
      <c r="A242" t="s">
        <v>341</v>
      </c>
      <c r="B242" s="15" t="s">
        <v>342</v>
      </c>
      <c r="C242" s="36">
        <v>158392.018</v>
      </c>
      <c r="D242" s="41">
        <v>17746</v>
      </c>
      <c r="E242" s="45">
        <v>176138.018</v>
      </c>
      <c r="F242" s="49">
        <v>138489</v>
      </c>
      <c r="G242" s="49">
        <v>17290</v>
      </c>
      <c r="H242" s="49">
        <v>9108</v>
      </c>
      <c r="I242" s="49">
        <v>0</v>
      </c>
      <c r="J242" s="49">
        <v>5333</v>
      </c>
      <c r="K242" s="50">
        <v>16800</v>
      </c>
      <c r="L242" s="50">
        <v>56245</v>
      </c>
      <c r="M242" s="50">
        <v>17746</v>
      </c>
      <c r="N242" s="50">
        <v>1200</v>
      </c>
      <c r="O242" s="50">
        <v>191890.3584</v>
      </c>
      <c r="P242" s="50">
        <v>26971.35</v>
      </c>
      <c r="Q242" s="50">
        <v>-63108.25</v>
      </c>
      <c r="R242" s="50">
        <v>5522.450000000001</v>
      </c>
      <c r="S242" s="50">
        <v>161275.9084</v>
      </c>
      <c r="T242" s="50">
        <v>176138.018</v>
      </c>
      <c r="U242" s="50">
        <v>149717.31530000002</v>
      </c>
      <c r="V242" s="50">
        <v>11558.59309999997</v>
      </c>
      <c r="W242" s="50">
        <v>8091.015169999978</v>
      </c>
      <c r="X242" s="51">
        <v>1.046</v>
      </c>
      <c r="Y242" s="52">
        <v>55220</v>
      </c>
      <c r="Z242" s="46">
        <v>184240.36682800003</v>
      </c>
      <c r="AA242" s="46">
        <v>185504.09731218455</v>
      </c>
      <c r="AB242" s="46">
        <v>3359.3643120641896</v>
      </c>
      <c r="AC242" s="46">
        <v>-291.28062176799085</v>
      </c>
      <c r="AD242" s="46">
        <v>0</v>
      </c>
      <c r="AE242" s="46">
        <v>16084516</v>
      </c>
      <c r="AF242" s="15" t="s">
        <v>342</v>
      </c>
      <c r="AG242" t="b">
        <f t="shared" si="3"/>
        <v>1</v>
      </c>
    </row>
    <row r="243" spans="1:33" ht="12.75">
      <c r="A243" t="s">
        <v>83</v>
      </c>
      <c r="B243" s="15" t="s">
        <v>84</v>
      </c>
      <c r="C243" s="36">
        <v>21857.352</v>
      </c>
      <c r="D243" s="41">
        <v>6636</v>
      </c>
      <c r="E243" s="45">
        <v>28493.352</v>
      </c>
      <c r="F243" s="49">
        <v>14220</v>
      </c>
      <c r="G243" s="49">
        <v>6917</v>
      </c>
      <c r="H243" s="49">
        <v>33</v>
      </c>
      <c r="I243" s="49">
        <v>0</v>
      </c>
      <c r="J243" s="49">
        <v>1633</v>
      </c>
      <c r="K243" s="50">
        <v>11</v>
      </c>
      <c r="L243" s="50">
        <v>6156</v>
      </c>
      <c r="M243" s="50">
        <v>6636</v>
      </c>
      <c r="N243" s="50">
        <v>0</v>
      </c>
      <c r="O243" s="50">
        <v>19703.232</v>
      </c>
      <c r="P243" s="50">
        <v>7295.55</v>
      </c>
      <c r="Q243" s="50">
        <v>-5241.95</v>
      </c>
      <c r="R243" s="50">
        <v>4594.08</v>
      </c>
      <c r="S243" s="50">
        <v>26350.912000000004</v>
      </c>
      <c r="T243" s="50">
        <v>28493.352</v>
      </c>
      <c r="U243" s="50">
        <v>24219.349199999997</v>
      </c>
      <c r="V243" s="50">
        <v>2131.562800000007</v>
      </c>
      <c r="W243" s="50">
        <v>1492.0939600000047</v>
      </c>
      <c r="X243" s="51">
        <v>1.052</v>
      </c>
      <c r="Y243" s="52">
        <v>11469</v>
      </c>
      <c r="Z243" s="46">
        <v>29975.006304</v>
      </c>
      <c r="AA243" s="46">
        <v>30180.60907109257</v>
      </c>
      <c r="AB243" s="46">
        <v>2631.4943823430613</v>
      </c>
      <c r="AC243" s="46">
        <v>-1019.1505514891192</v>
      </c>
      <c r="AD243" s="46">
        <v>0</v>
      </c>
      <c r="AE243" s="46">
        <v>11688638</v>
      </c>
      <c r="AF243" s="15" t="s">
        <v>84</v>
      </c>
      <c r="AG243" t="b">
        <f t="shared" si="3"/>
        <v>1</v>
      </c>
    </row>
    <row r="244" spans="1:33" ht="12.75">
      <c r="A244" t="s">
        <v>21</v>
      </c>
      <c r="B244" s="15" t="s">
        <v>22</v>
      </c>
      <c r="C244" s="36">
        <v>115359.15100000001</v>
      </c>
      <c r="D244" s="41">
        <v>17327</v>
      </c>
      <c r="E244" s="45">
        <v>132686.151</v>
      </c>
      <c r="F244" s="49">
        <v>90581</v>
      </c>
      <c r="G244" s="49">
        <v>31736</v>
      </c>
      <c r="H244" s="49">
        <v>8635</v>
      </c>
      <c r="I244" s="49">
        <v>0</v>
      </c>
      <c r="J244" s="49">
        <v>4688</v>
      </c>
      <c r="K244" s="50">
        <v>189</v>
      </c>
      <c r="L244" s="50">
        <v>58413</v>
      </c>
      <c r="M244" s="50">
        <v>17327</v>
      </c>
      <c r="N244" s="50">
        <v>936</v>
      </c>
      <c r="O244" s="50">
        <v>125509.0336</v>
      </c>
      <c r="P244" s="50">
        <v>38300.15</v>
      </c>
      <c r="Q244" s="50">
        <v>-50607.299999999996</v>
      </c>
      <c r="R244" s="50">
        <v>4797.740000000001</v>
      </c>
      <c r="S244" s="50">
        <v>117999.6236</v>
      </c>
      <c r="T244" s="50">
        <v>132686.151</v>
      </c>
      <c r="U244" s="50">
        <v>112783.22835</v>
      </c>
      <c r="V244" s="50">
        <v>5216.395250000001</v>
      </c>
      <c r="W244" s="50">
        <v>3651.476675000001</v>
      </c>
      <c r="X244" s="51">
        <v>1.028</v>
      </c>
      <c r="Y244" s="52">
        <v>42882</v>
      </c>
      <c r="Z244" s="46">
        <v>136401.363228</v>
      </c>
      <c r="AA244" s="46">
        <v>137336.959285277</v>
      </c>
      <c r="AB244" s="46">
        <v>3202.6715005194956</v>
      </c>
      <c r="AC244" s="46">
        <v>-447.97343331268485</v>
      </c>
      <c r="AD244" s="46">
        <v>0</v>
      </c>
      <c r="AE244" s="46">
        <v>19209997</v>
      </c>
      <c r="AF244" s="15" t="s">
        <v>22</v>
      </c>
      <c r="AG244" t="b">
        <f t="shared" si="3"/>
        <v>1</v>
      </c>
    </row>
    <row r="245" spans="1:33" ht="12.75">
      <c r="A245" t="s">
        <v>27</v>
      </c>
      <c r="B245" s="15" t="s">
        <v>28</v>
      </c>
      <c r="C245" s="36">
        <v>153771.349</v>
      </c>
      <c r="D245" s="41">
        <v>31127</v>
      </c>
      <c r="E245" s="45">
        <v>184898.349</v>
      </c>
      <c r="F245" s="49">
        <v>132898</v>
      </c>
      <c r="G245" s="49">
        <v>76577</v>
      </c>
      <c r="H245" s="49">
        <v>194616</v>
      </c>
      <c r="I245" s="49">
        <v>0</v>
      </c>
      <c r="J245" s="49">
        <v>3726</v>
      </c>
      <c r="K245" s="50">
        <v>183826</v>
      </c>
      <c r="L245" s="50">
        <v>94059</v>
      </c>
      <c r="M245" s="50">
        <v>31127</v>
      </c>
      <c r="N245" s="50">
        <v>5038</v>
      </c>
      <c r="O245" s="50">
        <v>184143.4688</v>
      </c>
      <c r="P245" s="50">
        <v>233681.15</v>
      </c>
      <c r="Q245" s="50">
        <v>-240484.55</v>
      </c>
      <c r="R245" s="50">
        <v>10467.92</v>
      </c>
      <c r="S245" s="50">
        <v>187807.98879999993</v>
      </c>
      <c r="T245" s="50">
        <v>184898.349</v>
      </c>
      <c r="U245" s="50">
        <v>157163.59665</v>
      </c>
      <c r="V245" s="50">
        <v>30644.39214999994</v>
      </c>
      <c r="W245" s="50">
        <v>21451.074504999957</v>
      </c>
      <c r="X245" s="51">
        <v>1.116</v>
      </c>
      <c r="Y245" s="52">
        <v>63739</v>
      </c>
      <c r="Z245" s="46">
        <v>206346.55748400002</v>
      </c>
      <c r="AA245" s="46">
        <v>207761.9174264957</v>
      </c>
      <c r="AB245" s="46">
        <v>3259.5729055444185</v>
      </c>
      <c r="AC245" s="46">
        <v>-391.0720282877619</v>
      </c>
      <c r="AD245" s="46">
        <v>0</v>
      </c>
      <c r="AE245" s="46">
        <v>24926540</v>
      </c>
      <c r="AF245" s="15" t="s">
        <v>28</v>
      </c>
      <c r="AG245" t="b">
        <f t="shared" si="3"/>
        <v>1</v>
      </c>
    </row>
    <row r="246" spans="1:33" ht="12.75">
      <c r="A246" t="s">
        <v>325</v>
      </c>
      <c r="B246" s="15" t="s">
        <v>326</v>
      </c>
      <c r="C246" s="36">
        <v>41374.249</v>
      </c>
      <c r="D246" s="41">
        <v>7184</v>
      </c>
      <c r="E246" s="45">
        <v>48558.249</v>
      </c>
      <c r="F246" s="49">
        <v>39122</v>
      </c>
      <c r="G246" s="49">
        <v>2786</v>
      </c>
      <c r="H246" s="49">
        <v>2173</v>
      </c>
      <c r="I246" s="49">
        <v>0</v>
      </c>
      <c r="J246" s="49">
        <v>2401</v>
      </c>
      <c r="K246" s="50">
        <v>2536</v>
      </c>
      <c r="L246" s="50">
        <v>28408</v>
      </c>
      <c r="M246" s="50">
        <v>7184</v>
      </c>
      <c r="N246" s="50">
        <v>26</v>
      </c>
      <c r="O246" s="50">
        <v>54207.443199999994</v>
      </c>
      <c r="P246" s="50">
        <v>6256</v>
      </c>
      <c r="Q246" s="50">
        <v>-26324.499999999996</v>
      </c>
      <c r="R246" s="50">
        <v>1277.04</v>
      </c>
      <c r="S246" s="50">
        <v>35415.983199999995</v>
      </c>
      <c r="T246" s="50">
        <v>48558.249</v>
      </c>
      <c r="U246" s="50">
        <v>41274.51165</v>
      </c>
      <c r="V246" s="50">
        <v>-5858.528450000005</v>
      </c>
      <c r="W246" s="50">
        <v>-4100.969915000003</v>
      </c>
      <c r="X246" s="51">
        <v>0.916</v>
      </c>
      <c r="Y246" s="52">
        <v>9133</v>
      </c>
      <c r="Z246" s="46">
        <v>44479.35608400001</v>
      </c>
      <c r="AA246" s="46">
        <v>44784.44621798092</v>
      </c>
      <c r="AB246" s="46">
        <v>4903.585483190728</v>
      </c>
      <c r="AC246" s="46">
        <v>1252.9405493585477</v>
      </c>
      <c r="AD246" s="46">
        <v>11443106</v>
      </c>
      <c r="AE246" s="46">
        <v>0</v>
      </c>
      <c r="AF246" s="15" t="s">
        <v>326</v>
      </c>
      <c r="AG246" t="b">
        <f t="shared" si="3"/>
        <v>1</v>
      </c>
    </row>
    <row r="247" spans="1:33" ht="12.75">
      <c r="A247" t="s">
        <v>335</v>
      </c>
      <c r="B247" s="15" t="s">
        <v>336</v>
      </c>
      <c r="C247" s="36">
        <v>184714.656</v>
      </c>
      <c r="D247" s="41">
        <v>22937</v>
      </c>
      <c r="E247" s="45">
        <v>207651.656</v>
      </c>
      <c r="F247" s="49">
        <v>150242</v>
      </c>
      <c r="G247" s="49">
        <v>21168</v>
      </c>
      <c r="H247" s="49">
        <v>6951</v>
      </c>
      <c r="I247" s="49">
        <v>0</v>
      </c>
      <c r="J247" s="49">
        <v>6885</v>
      </c>
      <c r="K247" s="50">
        <v>361</v>
      </c>
      <c r="L247" s="50">
        <v>69140</v>
      </c>
      <c r="M247" s="50">
        <v>22937</v>
      </c>
      <c r="N247" s="50">
        <v>362</v>
      </c>
      <c r="O247" s="50">
        <v>208175.31519999998</v>
      </c>
      <c r="P247" s="50">
        <v>29753.399999999998</v>
      </c>
      <c r="Q247" s="50">
        <v>-59383.549999999996</v>
      </c>
      <c r="R247" s="50">
        <v>7742.650000000001</v>
      </c>
      <c r="S247" s="50">
        <v>186287.81519999995</v>
      </c>
      <c r="T247" s="50">
        <v>207651.656</v>
      </c>
      <c r="U247" s="50">
        <v>176503.90759999998</v>
      </c>
      <c r="V247" s="50">
        <v>9783.907599999977</v>
      </c>
      <c r="W247" s="50">
        <v>6848.735319999983</v>
      </c>
      <c r="X247" s="51">
        <v>1.033</v>
      </c>
      <c r="Y247" s="52">
        <v>51812</v>
      </c>
      <c r="Z247" s="46">
        <v>214504.16064799996</v>
      </c>
      <c r="AA247" s="46">
        <v>215975.4747333022</v>
      </c>
      <c r="AB247" s="46">
        <v>4168.445046192044</v>
      </c>
      <c r="AC247" s="46">
        <v>517.8001123598638</v>
      </c>
      <c r="AD247" s="46">
        <v>26828259</v>
      </c>
      <c r="AE247" s="46">
        <v>0</v>
      </c>
      <c r="AF247" s="15" t="s">
        <v>336</v>
      </c>
      <c r="AG247" t="b">
        <f t="shared" si="3"/>
        <v>1</v>
      </c>
    </row>
    <row r="248" spans="1:33" ht="12.75">
      <c r="A248" t="s">
        <v>347</v>
      </c>
      <c r="B248" s="15" t="s">
        <v>348</v>
      </c>
      <c r="C248" s="36">
        <v>80822.3</v>
      </c>
      <c r="D248" s="41">
        <v>12206</v>
      </c>
      <c r="E248" s="45">
        <v>93028.3</v>
      </c>
      <c r="F248" s="49">
        <v>56187</v>
      </c>
      <c r="G248" s="49">
        <v>16095</v>
      </c>
      <c r="H248" s="49">
        <v>1857</v>
      </c>
      <c r="I248" s="49">
        <v>0</v>
      </c>
      <c r="J248" s="49">
        <v>3096</v>
      </c>
      <c r="K248" s="50">
        <v>528</v>
      </c>
      <c r="L248" s="50">
        <v>23476</v>
      </c>
      <c r="M248" s="50">
        <v>12206</v>
      </c>
      <c r="N248" s="50">
        <v>1461</v>
      </c>
      <c r="O248" s="50">
        <v>77852.70719999999</v>
      </c>
      <c r="P248" s="50">
        <v>17890.8</v>
      </c>
      <c r="Q248" s="50">
        <v>-21645.249999999996</v>
      </c>
      <c r="R248" s="50">
        <v>6384.18</v>
      </c>
      <c r="S248" s="50">
        <v>80482.43719999999</v>
      </c>
      <c r="T248" s="50">
        <v>93028.3</v>
      </c>
      <c r="U248" s="50">
        <v>79074.05500000001</v>
      </c>
      <c r="V248" s="50">
        <v>1408.3821999999782</v>
      </c>
      <c r="W248" s="50">
        <v>985.8675399999846</v>
      </c>
      <c r="X248" s="51">
        <v>1.011</v>
      </c>
      <c r="Y248" s="52">
        <v>22835</v>
      </c>
      <c r="Z248" s="46">
        <v>94051.61129999999</v>
      </c>
      <c r="AA248" s="46">
        <v>94696.7244765138</v>
      </c>
      <c r="AB248" s="46">
        <v>4146.999101226792</v>
      </c>
      <c r="AC248" s="46">
        <v>496.3541673946115</v>
      </c>
      <c r="AD248" s="46">
        <v>11334247</v>
      </c>
      <c r="AE248" s="46">
        <v>0</v>
      </c>
      <c r="AF248" s="15" t="s">
        <v>348</v>
      </c>
      <c r="AG248" t="b">
        <f t="shared" si="3"/>
        <v>1</v>
      </c>
    </row>
    <row r="249" spans="1:33" ht="12.75">
      <c r="A249" t="s">
        <v>545</v>
      </c>
      <c r="B249" s="15" t="s">
        <v>546</v>
      </c>
      <c r="C249" s="36">
        <v>415795.052</v>
      </c>
      <c r="D249" s="41">
        <v>61461</v>
      </c>
      <c r="E249" s="45">
        <v>477256.052</v>
      </c>
      <c r="F249" s="49">
        <v>323016</v>
      </c>
      <c r="G249" s="49">
        <v>77627</v>
      </c>
      <c r="H249" s="49">
        <v>11767</v>
      </c>
      <c r="I249" s="49">
        <v>20057</v>
      </c>
      <c r="J249" s="49">
        <v>0</v>
      </c>
      <c r="K249" s="50">
        <v>4408</v>
      </c>
      <c r="L249" s="50">
        <v>191470</v>
      </c>
      <c r="M249" s="50">
        <v>61461</v>
      </c>
      <c r="N249" s="50">
        <v>3953</v>
      </c>
      <c r="O249" s="50">
        <v>447570.96959999995</v>
      </c>
      <c r="P249" s="50">
        <v>93033.34999999999</v>
      </c>
      <c r="Q249" s="50">
        <v>-169856.34999999998</v>
      </c>
      <c r="R249" s="50">
        <v>19691.95</v>
      </c>
      <c r="S249" s="50">
        <v>390439.91959999996</v>
      </c>
      <c r="T249" s="50">
        <v>477256.052</v>
      </c>
      <c r="U249" s="50">
        <v>405667.64420000004</v>
      </c>
      <c r="V249" s="50">
        <v>-15227.724600000074</v>
      </c>
      <c r="W249" s="50">
        <v>-10659.407220000052</v>
      </c>
      <c r="X249" s="51">
        <v>0.978</v>
      </c>
      <c r="Y249" s="52">
        <v>115229</v>
      </c>
      <c r="Z249" s="46">
        <v>466756.418856</v>
      </c>
      <c r="AA249" s="46">
        <v>469957.96651546477</v>
      </c>
      <c r="AB249" s="46">
        <v>4078.4695390523634</v>
      </c>
      <c r="AC249" s="46">
        <v>427.824605220183</v>
      </c>
      <c r="AD249" s="46">
        <v>49297801</v>
      </c>
      <c r="AE249" s="46">
        <v>0</v>
      </c>
      <c r="AF249" s="15" t="s">
        <v>546</v>
      </c>
      <c r="AG249" t="b">
        <f t="shared" si="3"/>
        <v>1</v>
      </c>
    </row>
    <row r="250" spans="1:33" ht="12.75">
      <c r="A250" t="s">
        <v>2</v>
      </c>
      <c r="B250" s="15" t="s">
        <v>0</v>
      </c>
      <c r="C250" s="36">
        <v>134145.583</v>
      </c>
      <c r="D250" s="41">
        <v>18496</v>
      </c>
      <c r="E250" s="45">
        <v>152641.583</v>
      </c>
      <c r="F250" s="49">
        <v>77392</v>
      </c>
      <c r="G250" s="49">
        <v>45612</v>
      </c>
      <c r="H250" s="49">
        <v>861</v>
      </c>
      <c r="I250" s="49">
        <v>0</v>
      </c>
      <c r="J250" s="49">
        <v>2950</v>
      </c>
      <c r="K250" s="50">
        <v>3752</v>
      </c>
      <c r="L250" s="50">
        <v>21182</v>
      </c>
      <c r="M250" s="50">
        <v>18496</v>
      </c>
      <c r="N250" s="50">
        <v>0</v>
      </c>
      <c r="O250" s="50">
        <v>107234.35519999999</v>
      </c>
      <c r="P250" s="50">
        <v>42009.549999999996</v>
      </c>
      <c r="Q250" s="50">
        <v>-21193.9</v>
      </c>
      <c r="R250" s="50">
        <v>12120.66</v>
      </c>
      <c r="S250" s="50">
        <v>140170.6652</v>
      </c>
      <c r="T250" s="50">
        <v>152641.583</v>
      </c>
      <c r="U250" s="50">
        <v>129745.34555000001</v>
      </c>
      <c r="V250" s="50">
        <v>10425.319649999976</v>
      </c>
      <c r="W250" s="50">
        <v>7297.723754999983</v>
      </c>
      <c r="X250" s="51">
        <v>1.048</v>
      </c>
      <c r="Y250" s="52">
        <v>39108</v>
      </c>
      <c r="Z250" s="46">
        <v>159968.378984</v>
      </c>
      <c r="AA250" s="46">
        <v>161065.62450357925</v>
      </c>
      <c r="AB250" s="46">
        <v>4118.4827785511725</v>
      </c>
      <c r="AC250" s="46">
        <v>467.8378447189921</v>
      </c>
      <c r="AD250" s="46">
        <v>18296202</v>
      </c>
      <c r="AE250" s="46">
        <v>0</v>
      </c>
      <c r="AF250" s="15" t="s">
        <v>0</v>
      </c>
      <c r="AG250" t="b">
        <f t="shared" si="3"/>
        <v>1</v>
      </c>
    </row>
    <row r="251" spans="1:33" ht="12.75">
      <c r="A251" t="s">
        <v>23</v>
      </c>
      <c r="B251" s="15" t="s">
        <v>24</v>
      </c>
      <c r="C251" s="36">
        <v>69493.564</v>
      </c>
      <c r="D251" s="41">
        <v>13097</v>
      </c>
      <c r="E251" s="45">
        <v>82590.564</v>
      </c>
      <c r="F251" s="49">
        <v>56052</v>
      </c>
      <c r="G251" s="49">
        <v>15973</v>
      </c>
      <c r="H251" s="49">
        <v>1846</v>
      </c>
      <c r="I251" s="49">
        <v>0</v>
      </c>
      <c r="J251" s="49">
        <v>320</v>
      </c>
      <c r="K251" s="50">
        <v>922</v>
      </c>
      <c r="L251" s="50">
        <v>42264</v>
      </c>
      <c r="M251" s="50">
        <v>13097</v>
      </c>
      <c r="N251" s="50">
        <v>128</v>
      </c>
      <c r="O251" s="50">
        <v>77665.6512</v>
      </c>
      <c r="P251" s="50">
        <v>15418.15</v>
      </c>
      <c r="Q251" s="50">
        <v>-36816.9</v>
      </c>
      <c r="R251" s="50">
        <v>3947.5699999999997</v>
      </c>
      <c r="S251" s="50">
        <v>60214.4712</v>
      </c>
      <c r="T251" s="50">
        <v>82590.564</v>
      </c>
      <c r="U251" s="50">
        <v>70201.9794</v>
      </c>
      <c r="V251" s="50">
        <v>-9987.508199999997</v>
      </c>
      <c r="W251" s="50">
        <v>-6991.255739999997</v>
      </c>
      <c r="X251" s="51">
        <v>0.915</v>
      </c>
      <c r="Y251" s="52">
        <v>23600</v>
      </c>
      <c r="Z251" s="46">
        <v>75570.36606</v>
      </c>
      <c r="AA251" s="46">
        <v>76088.71378658783</v>
      </c>
      <c r="AB251" s="46">
        <v>3224.098041804569</v>
      </c>
      <c r="AC251" s="46">
        <v>-426.5468920276112</v>
      </c>
      <c r="AD251" s="46">
        <v>0</v>
      </c>
      <c r="AE251" s="46">
        <v>10066507</v>
      </c>
      <c r="AF251" s="15" t="s">
        <v>24</v>
      </c>
      <c r="AG251" t="b">
        <f t="shared" si="3"/>
        <v>1</v>
      </c>
    </row>
    <row r="252" spans="1:33" ht="12.75">
      <c r="A252" t="s">
        <v>61</v>
      </c>
      <c r="B252" s="15" t="s">
        <v>62</v>
      </c>
      <c r="C252" s="36">
        <v>697202.993</v>
      </c>
      <c r="D252" s="41">
        <v>70667</v>
      </c>
      <c r="E252" s="45">
        <v>767869.993</v>
      </c>
      <c r="F252" s="49">
        <v>413981</v>
      </c>
      <c r="G252" s="49">
        <v>108814</v>
      </c>
      <c r="H252" s="49">
        <v>718635</v>
      </c>
      <c r="I252" s="49">
        <v>0</v>
      </c>
      <c r="J252" s="49">
        <v>8148</v>
      </c>
      <c r="K252" s="50">
        <v>656179</v>
      </c>
      <c r="L252" s="50">
        <v>119361</v>
      </c>
      <c r="M252" s="50">
        <v>70667</v>
      </c>
      <c r="N252" s="50">
        <v>6386</v>
      </c>
      <c r="O252" s="50">
        <v>573612.0736</v>
      </c>
      <c r="P252" s="50">
        <v>710257.4500000001</v>
      </c>
      <c r="Q252" s="50">
        <v>-664637.1</v>
      </c>
      <c r="R252" s="50">
        <v>39775.58</v>
      </c>
      <c r="S252" s="50">
        <v>659008.0035999999</v>
      </c>
      <c r="T252" s="50">
        <v>767869.993</v>
      </c>
      <c r="U252" s="50">
        <v>652689.49405</v>
      </c>
      <c r="V252" s="50">
        <v>6318.509549999959</v>
      </c>
      <c r="W252" s="50">
        <v>4422.956684999971</v>
      </c>
      <c r="X252" s="51">
        <v>1.006</v>
      </c>
      <c r="Y252" s="52">
        <v>197646</v>
      </c>
      <c r="Z252" s="46">
        <v>772477.212958</v>
      </c>
      <c r="AA252" s="46">
        <v>777775.7423691157</v>
      </c>
      <c r="AB252" s="46">
        <v>3935.195968393571</v>
      </c>
      <c r="AC252" s="46">
        <v>284.5510345613907</v>
      </c>
      <c r="AD252" s="46">
        <v>56240374</v>
      </c>
      <c r="AE252" s="46">
        <v>0</v>
      </c>
      <c r="AF252" s="15" t="s">
        <v>62</v>
      </c>
      <c r="AG252" t="b">
        <f t="shared" si="3"/>
        <v>1</v>
      </c>
    </row>
    <row r="253" spans="1:33" ht="12.75">
      <c r="A253" t="s">
        <v>137</v>
      </c>
      <c r="B253" s="15" t="s">
        <v>138</v>
      </c>
      <c r="C253" s="36">
        <v>26157.639</v>
      </c>
      <c r="D253" s="41">
        <v>2775</v>
      </c>
      <c r="E253" s="45">
        <v>28932.639</v>
      </c>
      <c r="F253" s="49">
        <v>21411</v>
      </c>
      <c r="G253" s="49">
        <v>3994</v>
      </c>
      <c r="H253" s="49">
        <v>773</v>
      </c>
      <c r="I253" s="49">
        <v>995</v>
      </c>
      <c r="J253" s="49">
        <v>1707</v>
      </c>
      <c r="K253" s="50">
        <v>15</v>
      </c>
      <c r="L253" s="50">
        <v>6623</v>
      </c>
      <c r="M253" s="50">
        <v>2775</v>
      </c>
      <c r="N253" s="50">
        <v>0</v>
      </c>
      <c r="O253" s="50">
        <v>29667.081599999998</v>
      </c>
      <c r="P253" s="50">
        <v>6348.65</v>
      </c>
      <c r="Q253" s="50">
        <v>-5642.3</v>
      </c>
      <c r="R253" s="50">
        <v>1232.8400000000001</v>
      </c>
      <c r="S253" s="50">
        <v>31606.2716</v>
      </c>
      <c r="T253" s="50">
        <v>28932.639</v>
      </c>
      <c r="U253" s="50">
        <v>24592.74315</v>
      </c>
      <c r="V253" s="50">
        <v>7013.528450000002</v>
      </c>
      <c r="W253" s="50">
        <v>4909.469915000001</v>
      </c>
      <c r="X253" s="51">
        <v>1.17</v>
      </c>
      <c r="Y253" s="52">
        <v>9267</v>
      </c>
      <c r="Z253" s="46">
        <v>33851.18763</v>
      </c>
      <c r="AA253" s="46">
        <v>34083.37766777721</v>
      </c>
      <c r="AB253" s="46">
        <v>3677.930038607663</v>
      </c>
      <c r="AC253" s="46">
        <v>27.285104775482523</v>
      </c>
      <c r="AD253" s="46">
        <v>252851</v>
      </c>
      <c r="AE253" s="46">
        <v>0</v>
      </c>
      <c r="AF253" s="15" t="s">
        <v>138</v>
      </c>
      <c r="AG253" t="b">
        <f t="shared" si="3"/>
        <v>1</v>
      </c>
    </row>
    <row r="254" spans="1:33" ht="12.75">
      <c r="A254" t="s">
        <v>107</v>
      </c>
      <c r="B254" s="15" t="s">
        <v>108</v>
      </c>
      <c r="C254" s="36">
        <v>18157.748</v>
      </c>
      <c r="D254" s="41">
        <v>7209</v>
      </c>
      <c r="E254" s="45">
        <v>25366.748</v>
      </c>
      <c r="F254" s="49">
        <v>24456</v>
      </c>
      <c r="G254" s="49">
        <v>5144</v>
      </c>
      <c r="H254" s="49">
        <v>92</v>
      </c>
      <c r="I254" s="49">
        <v>0</v>
      </c>
      <c r="J254" s="49">
        <v>2326</v>
      </c>
      <c r="K254" s="50">
        <v>175</v>
      </c>
      <c r="L254" s="50">
        <v>27944</v>
      </c>
      <c r="M254" s="50">
        <v>7209</v>
      </c>
      <c r="N254" s="50">
        <v>20</v>
      </c>
      <c r="O254" s="50">
        <v>33886.2336</v>
      </c>
      <c r="P254" s="50">
        <v>6427.699999999999</v>
      </c>
      <c r="Q254" s="50">
        <v>-23918.149999999998</v>
      </c>
      <c r="R254" s="50">
        <v>1377.17</v>
      </c>
      <c r="S254" s="50">
        <v>17772.9536</v>
      </c>
      <c r="T254" s="50">
        <v>25366.748</v>
      </c>
      <c r="U254" s="50">
        <v>21561.7358</v>
      </c>
      <c r="V254" s="50">
        <v>-3788.782199999998</v>
      </c>
      <c r="W254" s="50">
        <v>-2652.147539999998</v>
      </c>
      <c r="X254" s="51">
        <v>0.895</v>
      </c>
      <c r="Y254" s="52">
        <v>7415</v>
      </c>
      <c r="Z254" s="46">
        <v>22703.23946</v>
      </c>
      <c r="AA254" s="46">
        <v>22858.964159691503</v>
      </c>
      <c r="AB254" s="46">
        <v>3082.8002912598113</v>
      </c>
      <c r="AC254" s="46">
        <v>-567.8446425723691</v>
      </c>
      <c r="AD254" s="46">
        <v>0</v>
      </c>
      <c r="AE254" s="46">
        <v>4210568</v>
      </c>
      <c r="AF254" s="15" t="s">
        <v>108</v>
      </c>
      <c r="AG254" t="b">
        <f t="shared" si="3"/>
        <v>1</v>
      </c>
    </row>
    <row r="255" spans="1:33" ht="12.75">
      <c r="A255" t="s">
        <v>121</v>
      </c>
      <c r="B255" s="15" t="s">
        <v>122</v>
      </c>
      <c r="C255" s="36">
        <v>57509.89499999999</v>
      </c>
      <c r="D255" s="41">
        <v>10959</v>
      </c>
      <c r="E255" s="45">
        <v>68468.89499999999</v>
      </c>
      <c r="F255" s="49">
        <v>46614</v>
      </c>
      <c r="G255" s="49">
        <v>8169</v>
      </c>
      <c r="H255" s="49">
        <v>1147</v>
      </c>
      <c r="I255" s="49">
        <v>0</v>
      </c>
      <c r="J255" s="49">
        <v>3228</v>
      </c>
      <c r="K255" s="50">
        <v>243</v>
      </c>
      <c r="L255" s="50">
        <v>35848</v>
      </c>
      <c r="M255" s="50">
        <v>10959</v>
      </c>
      <c r="N255" s="50">
        <v>0</v>
      </c>
      <c r="O255" s="50">
        <v>64588.3584</v>
      </c>
      <c r="P255" s="50">
        <v>10662.4</v>
      </c>
      <c r="Q255" s="50">
        <v>-30677.35</v>
      </c>
      <c r="R255" s="50">
        <v>3220.99</v>
      </c>
      <c r="S255" s="50">
        <v>47794.398399999984</v>
      </c>
      <c r="T255" s="50">
        <v>68468.89499999999</v>
      </c>
      <c r="U255" s="50">
        <v>58198.56074999999</v>
      </c>
      <c r="V255" s="50">
        <v>-10404.162350000006</v>
      </c>
      <c r="W255" s="50">
        <v>-7282.913645000003</v>
      </c>
      <c r="X255" s="51">
        <v>0.894</v>
      </c>
      <c r="Y255" s="52">
        <v>13003</v>
      </c>
      <c r="Z255" s="46">
        <v>61211.19212999999</v>
      </c>
      <c r="AA255" s="46">
        <v>61631.048271190644</v>
      </c>
      <c r="AB255" s="46">
        <v>4739.756077150707</v>
      </c>
      <c r="AC255" s="46">
        <v>1089.1111433185265</v>
      </c>
      <c r="AD255" s="46">
        <v>14161712</v>
      </c>
      <c r="AE255" s="46">
        <v>0</v>
      </c>
      <c r="AF255" s="15" t="s">
        <v>122</v>
      </c>
      <c r="AG255" t="b">
        <f t="shared" si="3"/>
        <v>1</v>
      </c>
    </row>
    <row r="256" spans="1:33" ht="12.75">
      <c r="A256" t="s">
        <v>97</v>
      </c>
      <c r="B256" s="15" t="s">
        <v>98</v>
      </c>
      <c r="C256" s="36">
        <v>40399.901</v>
      </c>
      <c r="D256" s="41">
        <v>3186</v>
      </c>
      <c r="E256" s="45">
        <v>43585.901</v>
      </c>
      <c r="F256" s="49">
        <v>21965</v>
      </c>
      <c r="G256" s="49">
        <v>4236</v>
      </c>
      <c r="H256" s="49">
        <v>697</v>
      </c>
      <c r="I256" s="49">
        <v>0</v>
      </c>
      <c r="J256" s="49">
        <v>2106</v>
      </c>
      <c r="K256" s="50">
        <v>29</v>
      </c>
      <c r="L256" s="50">
        <v>7795</v>
      </c>
      <c r="M256" s="50">
        <v>3186</v>
      </c>
      <c r="N256" s="50">
        <v>814</v>
      </c>
      <c r="O256" s="50">
        <v>30434.703999999998</v>
      </c>
      <c r="P256" s="50">
        <v>5983.15</v>
      </c>
      <c r="Q256" s="50">
        <v>-7342.299999999999</v>
      </c>
      <c r="R256" s="50">
        <v>1382.95</v>
      </c>
      <c r="S256" s="50">
        <v>30458.50399999999</v>
      </c>
      <c r="T256" s="50">
        <v>43585.901</v>
      </c>
      <c r="U256" s="50">
        <v>37048.015849999996</v>
      </c>
      <c r="V256" s="50">
        <v>-6589.511850000006</v>
      </c>
      <c r="W256" s="50">
        <v>-4612.658295000004</v>
      </c>
      <c r="X256" s="51">
        <v>0.894</v>
      </c>
      <c r="Y256" s="52">
        <v>7751</v>
      </c>
      <c r="Z256" s="46">
        <v>38965.795494</v>
      </c>
      <c r="AA256" s="46">
        <v>39233.0673435629</v>
      </c>
      <c r="AB256" s="46">
        <v>5061.678150375809</v>
      </c>
      <c r="AC256" s="46">
        <v>1411.033216543629</v>
      </c>
      <c r="AD256" s="46">
        <v>10936918</v>
      </c>
      <c r="AE256" s="46">
        <v>0</v>
      </c>
      <c r="AF256" s="15" t="s">
        <v>98</v>
      </c>
      <c r="AG256" t="b">
        <f t="shared" si="3"/>
        <v>1</v>
      </c>
    </row>
    <row r="257" spans="1:33" ht="12.75">
      <c r="A257" t="s">
        <v>3</v>
      </c>
      <c r="B257" s="15" t="s">
        <v>4</v>
      </c>
      <c r="C257" s="36">
        <v>112343.45</v>
      </c>
      <c r="D257" s="41">
        <v>12096</v>
      </c>
      <c r="E257" s="45">
        <v>124439.45</v>
      </c>
      <c r="F257" s="49">
        <v>45337</v>
      </c>
      <c r="G257" s="49">
        <v>61891</v>
      </c>
      <c r="H257" s="49">
        <v>2602</v>
      </c>
      <c r="I257" s="49">
        <v>0</v>
      </c>
      <c r="J257" s="49">
        <v>2636</v>
      </c>
      <c r="K257" s="50">
        <v>27</v>
      </c>
      <c r="L257" s="50">
        <v>13696</v>
      </c>
      <c r="M257" s="50">
        <v>12096</v>
      </c>
      <c r="N257" s="50">
        <v>2597</v>
      </c>
      <c r="O257" s="50">
        <v>62818.947199999995</v>
      </c>
      <c r="P257" s="50">
        <v>57059.649999999994</v>
      </c>
      <c r="Q257" s="50">
        <v>-13872</v>
      </c>
      <c r="R257" s="50">
        <v>7953.280000000001</v>
      </c>
      <c r="S257" s="50">
        <v>113959.8772</v>
      </c>
      <c r="T257" s="50">
        <v>124439.45</v>
      </c>
      <c r="U257" s="50">
        <v>105773.5325</v>
      </c>
      <c r="V257" s="50">
        <v>8186.3447000000015</v>
      </c>
      <c r="W257" s="50">
        <v>5730.441290000001</v>
      </c>
      <c r="X257" s="51">
        <v>1.046</v>
      </c>
      <c r="Y257" s="52">
        <v>29969</v>
      </c>
      <c r="Z257" s="46">
        <v>130163.66470000001</v>
      </c>
      <c r="AA257" s="46">
        <v>131056.4755093061</v>
      </c>
      <c r="AB257" s="46">
        <v>4373.068020598155</v>
      </c>
      <c r="AC257" s="46">
        <v>722.4230867659749</v>
      </c>
      <c r="AD257" s="46">
        <v>21650297</v>
      </c>
      <c r="AE257" s="46">
        <v>0</v>
      </c>
      <c r="AF257" s="15" t="s">
        <v>4</v>
      </c>
      <c r="AG257" t="b">
        <f t="shared" si="3"/>
        <v>1</v>
      </c>
    </row>
    <row r="258" spans="1:33" ht="12.75">
      <c r="A258" t="s">
        <v>442</v>
      </c>
      <c r="B258" s="15" t="s">
        <v>443</v>
      </c>
      <c r="C258" s="36">
        <v>11624.222</v>
      </c>
      <c r="D258" s="41">
        <v>3492</v>
      </c>
      <c r="E258" s="45">
        <v>15116.222</v>
      </c>
      <c r="F258" s="49">
        <v>16121</v>
      </c>
      <c r="G258" s="49">
        <v>4177</v>
      </c>
      <c r="H258" s="49">
        <v>83</v>
      </c>
      <c r="I258" s="49">
        <v>0</v>
      </c>
      <c r="J258" s="49">
        <v>1081</v>
      </c>
      <c r="K258" s="50">
        <v>0</v>
      </c>
      <c r="L258" s="50">
        <v>8875</v>
      </c>
      <c r="M258" s="50">
        <v>3492</v>
      </c>
      <c r="N258" s="50">
        <v>0</v>
      </c>
      <c r="O258" s="50">
        <v>22337.2576</v>
      </c>
      <c r="P258" s="50">
        <v>4539.85</v>
      </c>
      <c r="Q258" s="50">
        <v>-7543.75</v>
      </c>
      <c r="R258" s="50">
        <v>1459.45</v>
      </c>
      <c r="S258" s="50">
        <v>20792.8076</v>
      </c>
      <c r="T258" s="50">
        <v>15116.222</v>
      </c>
      <c r="U258" s="50">
        <v>12848.7887</v>
      </c>
      <c r="V258" s="50">
        <v>7944.018900000001</v>
      </c>
      <c r="W258" s="50">
        <v>5560.813230000001</v>
      </c>
      <c r="X258" s="51">
        <v>1.368</v>
      </c>
      <c r="Y258" s="52">
        <v>6839</v>
      </c>
      <c r="Z258" s="46">
        <v>20678.991696</v>
      </c>
      <c r="AA258" s="46">
        <v>20820.83179672467</v>
      </c>
      <c r="AB258" s="46">
        <v>3044.426348402496</v>
      </c>
      <c r="AC258" s="46">
        <v>-606.2185854296845</v>
      </c>
      <c r="AD258" s="46">
        <v>0</v>
      </c>
      <c r="AE258" s="46">
        <v>4145929</v>
      </c>
      <c r="AF258" s="15" t="s">
        <v>443</v>
      </c>
      <c r="AG258" t="b">
        <f t="shared" si="3"/>
        <v>1</v>
      </c>
    </row>
    <row r="259" spans="1:33" ht="12.75">
      <c r="A259" t="s">
        <v>319</v>
      </c>
      <c r="B259" s="15" t="s">
        <v>320</v>
      </c>
      <c r="C259" s="36">
        <v>61317.088</v>
      </c>
      <c r="D259" s="41">
        <v>5805</v>
      </c>
      <c r="E259" s="45">
        <v>67122.088</v>
      </c>
      <c r="F259" s="49">
        <v>43293</v>
      </c>
      <c r="G259" s="49">
        <v>4182</v>
      </c>
      <c r="H259" s="49">
        <v>1133</v>
      </c>
      <c r="I259" s="49">
        <v>3287</v>
      </c>
      <c r="J259" s="49">
        <v>0</v>
      </c>
      <c r="K259" s="50">
        <v>1695</v>
      </c>
      <c r="L259" s="50">
        <v>21416</v>
      </c>
      <c r="M259" s="50">
        <v>5805</v>
      </c>
      <c r="N259" s="50">
        <v>401</v>
      </c>
      <c r="O259" s="50">
        <v>59986.7808</v>
      </c>
      <c r="P259" s="50">
        <v>7311.7</v>
      </c>
      <c r="Q259" s="50">
        <v>-19985.199999999997</v>
      </c>
      <c r="R259" s="50">
        <v>1293.53</v>
      </c>
      <c r="S259" s="50">
        <v>48606.81080000001</v>
      </c>
      <c r="T259" s="50">
        <v>67122.088</v>
      </c>
      <c r="U259" s="50">
        <v>57053.7748</v>
      </c>
      <c r="V259" s="50">
        <v>-8446.963999999993</v>
      </c>
      <c r="W259" s="50">
        <v>-5912.874799999994</v>
      </c>
      <c r="X259" s="51">
        <v>0.912</v>
      </c>
      <c r="Y259" s="52">
        <v>15755</v>
      </c>
      <c r="Z259" s="46">
        <v>61215.344256000004</v>
      </c>
      <c r="AA259" s="46">
        <v>61635.22887720452</v>
      </c>
      <c r="AB259" s="46">
        <v>3912.105926829865</v>
      </c>
      <c r="AC259" s="46">
        <v>261.46099299768457</v>
      </c>
      <c r="AD259" s="46">
        <v>4119318</v>
      </c>
      <c r="AE259" s="46">
        <v>0</v>
      </c>
      <c r="AF259" s="15" t="s">
        <v>320</v>
      </c>
      <c r="AG259" t="b">
        <f t="shared" si="3"/>
        <v>1</v>
      </c>
    </row>
    <row r="260" spans="1:33" ht="12.75">
      <c r="A260" t="s">
        <v>263</v>
      </c>
      <c r="B260" s="15" t="s">
        <v>264</v>
      </c>
      <c r="C260" s="36">
        <v>150693.374</v>
      </c>
      <c r="D260" s="41">
        <v>22817</v>
      </c>
      <c r="E260" s="45">
        <v>173510.374</v>
      </c>
      <c r="F260" s="49">
        <v>89463</v>
      </c>
      <c r="G260" s="49">
        <v>11580</v>
      </c>
      <c r="H260" s="49">
        <v>4488</v>
      </c>
      <c r="I260" s="49">
        <v>0</v>
      </c>
      <c r="J260" s="49">
        <v>4164</v>
      </c>
      <c r="K260" s="50">
        <v>3490</v>
      </c>
      <c r="L260" s="50">
        <v>25400</v>
      </c>
      <c r="M260" s="50">
        <v>22817</v>
      </c>
      <c r="N260" s="50">
        <v>603</v>
      </c>
      <c r="O260" s="50">
        <v>123959.9328</v>
      </c>
      <c r="P260" s="50">
        <v>17197.2</v>
      </c>
      <c r="Q260" s="50">
        <v>-25069.05</v>
      </c>
      <c r="R260" s="50">
        <v>15076.45</v>
      </c>
      <c r="S260" s="50">
        <v>131164.5328</v>
      </c>
      <c r="T260" s="50">
        <v>173510.374</v>
      </c>
      <c r="U260" s="50">
        <v>147483.8179</v>
      </c>
      <c r="V260" s="50">
        <v>-16319.285100000008</v>
      </c>
      <c r="W260" s="50">
        <v>-11423.499570000005</v>
      </c>
      <c r="X260" s="51">
        <v>0.934</v>
      </c>
      <c r="Y260" s="52">
        <v>58032</v>
      </c>
      <c r="Z260" s="46">
        <v>162058.68931600003</v>
      </c>
      <c r="AA260" s="46">
        <v>163170.27256695396</v>
      </c>
      <c r="AB260" s="46">
        <v>2811.729262595705</v>
      </c>
      <c r="AC260" s="46">
        <v>-838.9156712364752</v>
      </c>
      <c r="AD260" s="46">
        <v>0</v>
      </c>
      <c r="AE260" s="46">
        <v>48683954</v>
      </c>
      <c r="AF260" s="15" t="s">
        <v>264</v>
      </c>
      <c r="AG260" t="b">
        <f t="shared" si="3"/>
        <v>1</v>
      </c>
    </row>
    <row r="261" spans="1:33" ht="12.75">
      <c r="A261" t="s">
        <v>45</v>
      </c>
      <c r="B261" s="15" t="s">
        <v>46</v>
      </c>
      <c r="C261" s="36">
        <v>21714.014</v>
      </c>
      <c r="D261" s="41">
        <v>2529</v>
      </c>
      <c r="E261" s="45">
        <v>24243.014</v>
      </c>
      <c r="F261" s="49">
        <v>3387</v>
      </c>
      <c r="G261" s="49">
        <v>22549</v>
      </c>
      <c r="H261" s="49">
        <v>3469</v>
      </c>
      <c r="I261" s="49">
        <v>0</v>
      </c>
      <c r="J261" s="49">
        <v>486</v>
      </c>
      <c r="K261" s="50">
        <v>3450</v>
      </c>
      <c r="L261" s="50">
        <v>3152</v>
      </c>
      <c r="M261" s="50">
        <v>2529</v>
      </c>
      <c r="N261" s="50">
        <v>1565</v>
      </c>
      <c r="O261" s="50">
        <v>4693.0271999999995</v>
      </c>
      <c r="P261" s="50">
        <v>22528.399999999998</v>
      </c>
      <c r="Q261" s="50">
        <v>-6941.95</v>
      </c>
      <c r="R261" s="50">
        <v>1613.8100000000002</v>
      </c>
      <c r="S261" s="50">
        <v>21893.2872</v>
      </c>
      <c r="T261" s="50">
        <v>24243.014</v>
      </c>
      <c r="U261" s="50">
        <v>20606.5619</v>
      </c>
      <c r="V261" s="50">
        <v>1286.7252999999982</v>
      </c>
      <c r="W261" s="50">
        <v>900.7077099999987</v>
      </c>
      <c r="X261" s="51">
        <v>1.037</v>
      </c>
      <c r="Y261" s="52">
        <v>10967</v>
      </c>
      <c r="Z261" s="46">
        <v>25140.005517999998</v>
      </c>
      <c r="AA261" s="46">
        <v>25312.444337421817</v>
      </c>
      <c r="AB261" s="46">
        <v>2308.0554698114174</v>
      </c>
      <c r="AC261" s="46">
        <v>-1342.589464020763</v>
      </c>
      <c r="AD261" s="46">
        <v>0</v>
      </c>
      <c r="AE261" s="46">
        <v>14724179</v>
      </c>
      <c r="AF261" s="15" t="s">
        <v>46</v>
      </c>
      <c r="AG261" t="b">
        <f t="shared" si="3"/>
        <v>1</v>
      </c>
    </row>
    <row r="262" spans="1:33" ht="12.75">
      <c r="A262" t="s">
        <v>195</v>
      </c>
      <c r="B262" s="15" t="s">
        <v>196</v>
      </c>
      <c r="C262" s="36">
        <v>40678.883</v>
      </c>
      <c r="D262" s="41">
        <v>10042</v>
      </c>
      <c r="E262" s="45">
        <v>50720.883</v>
      </c>
      <c r="F262" s="49">
        <v>17284</v>
      </c>
      <c r="G262" s="49">
        <v>19077</v>
      </c>
      <c r="H262" s="49">
        <v>27265</v>
      </c>
      <c r="I262" s="49">
        <v>2349</v>
      </c>
      <c r="J262" s="49">
        <v>2350</v>
      </c>
      <c r="K262" s="50">
        <v>25764</v>
      </c>
      <c r="L262" s="50">
        <v>8171</v>
      </c>
      <c r="M262" s="50">
        <v>10042</v>
      </c>
      <c r="N262" s="50">
        <v>0</v>
      </c>
      <c r="O262" s="50">
        <v>23948.7104</v>
      </c>
      <c r="P262" s="50">
        <v>43384.85</v>
      </c>
      <c r="Q262" s="50">
        <v>-28844.749999999996</v>
      </c>
      <c r="R262" s="50">
        <v>7146.630000000001</v>
      </c>
      <c r="S262" s="50">
        <v>45635.44040000001</v>
      </c>
      <c r="T262" s="50">
        <v>50720.883</v>
      </c>
      <c r="U262" s="50">
        <v>43112.75055</v>
      </c>
      <c r="V262" s="50">
        <v>2522.6898500000098</v>
      </c>
      <c r="W262" s="50">
        <v>1765.8828950000068</v>
      </c>
      <c r="X262" s="51">
        <v>1.035</v>
      </c>
      <c r="Y262" s="52">
        <v>33316</v>
      </c>
      <c r="Z262" s="46">
        <v>52496.113905</v>
      </c>
      <c r="AA262" s="46">
        <v>52856.19210385044</v>
      </c>
      <c r="AB262" s="46">
        <v>1586.5107487048397</v>
      </c>
      <c r="AC262" s="46">
        <v>-2064.134185127341</v>
      </c>
      <c r="AD262" s="46">
        <v>0</v>
      </c>
      <c r="AE262" s="46">
        <v>68768695</v>
      </c>
      <c r="AF262" s="15" t="s">
        <v>196</v>
      </c>
      <c r="AG262" t="b">
        <f t="shared" si="3"/>
        <v>1</v>
      </c>
    </row>
    <row r="263" spans="1:33" ht="12.75">
      <c r="A263" t="s">
        <v>131</v>
      </c>
      <c r="B263" s="15" t="s">
        <v>132</v>
      </c>
      <c r="C263" s="36">
        <v>87502.365</v>
      </c>
      <c r="D263" s="41">
        <v>16586</v>
      </c>
      <c r="E263" s="45">
        <v>104088.365</v>
      </c>
      <c r="F263" s="49">
        <v>71614</v>
      </c>
      <c r="G263" s="49">
        <v>7863</v>
      </c>
      <c r="H263" s="49">
        <v>2021</v>
      </c>
      <c r="I263" s="49">
        <v>0</v>
      </c>
      <c r="J263" s="49">
        <v>2614</v>
      </c>
      <c r="K263" s="50">
        <v>45</v>
      </c>
      <c r="L263" s="50">
        <v>48921</v>
      </c>
      <c r="M263" s="50">
        <v>16586</v>
      </c>
      <c r="N263" s="50">
        <v>0</v>
      </c>
      <c r="O263" s="50">
        <v>99228.3584</v>
      </c>
      <c r="P263" s="50">
        <v>10623.3</v>
      </c>
      <c r="Q263" s="50">
        <v>-41621.1</v>
      </c>
      <c r="R263" s="50">
        <v>5781.53</v>
      </c>
      <c r="S263" s="50">
        <v>74012.08840000001</v>
      </c>
      <c r="T263" s="50">
        <v>104088.365</v>
      </c>
      <c r="U263" s="50">
        <v>88475.11025</v>
      </c>
      <c r="V263" s="50">
        <v>-14463.02184999999</v>
      </c>
      <c r="W263" s="50">
        <v>-10124.115294999992</v>
      </c>
      <c r="X263" s="51">
        <v>0.903</v>
      </c>
      <c r="Y263" s="52">
        <v>26252</v>
      </c>
      <c r="Z263" s="46">
        <v>93991.79359500001</v>
      </c>
      <c r="AA263" s="46">
        <v>94636.49647349605</v>
      </c>
      <c r="AB263" s="46">
        <v>3604.925204689016</v>
      </c>
      <c r="AC263" s="46">
        <v>-45.719729143164386</v>
      </c>
      <c r="AD263" s="46">
        <v>0</v>
      </c>
      <c r="AE263" s="46">
        <v>1200234</v>
      </c>
      <c r="AF263" s="15" t="s">
        <v>132</v>
      </c>
      <c r="AG263" t="b">
        <f t="shared" si="3"/>
        <v>1</v>
      </c>
    </row>
    <row r="264" spans="1:33" ht="12.75">
      <c r="A264" t="s">
        <v>541</v>
      </c>
      <c r="B264" s="15" t="s">
        <v>542</v>
      </c>
      <c r="C264" s="36">
        <v>29378.608999999997</v>
      </c>
      <c r="D264" s="41">
        <v>5369</v>
      </c>
      <c r="E264" s="45">
        <v>34747.609</v>
      </c>
      <c r="F264" s="49">
        <v>34788</v>
      </c>
      <c r="G264" s="49">
        <v>2829</v>
      </c>
      <c r="H264" s="49">
        <v>687</v>
      </c>
      <c r="I264" s="49">
        <v>0</v>
      </c>
      <c r="J264" s="49">
        <v>1876</v>
      </c>
      <c r="K264" s="50">
        <v>42</v>
      </c>
      <c r="L264" s="50">
        <v>26508</v>
      </c>
      <c r="M264" s="50">
        <v>5369</v>
      </c>
      <c r="N264" s="50">
        <v>165</v>
      </c>
      <c r="O264" s="50">
        <v>48202.252799999995</v>
      </c>
      <c r="P264" s="50">
        <v>4583.2</v>
      </c>
      <c r="Q264" s="50">
        <v>-22707.75</v>
      </c>
      <c r="R264" s="50">
        <v>57.29</v>
      </c>
      <c r="S264" s="50">
        <v>30134.992799999993</v>
      </c>
      <c r="T264" s="50">
        <v>34747.609</v>
      </c>
      <c r="U264" s="50">
        <v>29535.467649999995</v>
      </c>
      <c r="V264" s="50">
        <v>599.5251499999977</v>
      </c>
      <c r="W264" s="50">
        <v>419.66760499999833</v>
      </c>
      <c r="X264" s="51">
        <v>1.012</v>
      </c>
      <c r="Y264" s="52">
        <v>7128</v>
      </c>
      <c r="Z264" s="46">
        <v>35164.580308</v>
      </c>
      <c r="AA264" s="46">
        <v>35405.77909013366</v>
      </c>
      <c r="AB264" s="46">
        <v>4967.140725327394</v>
      </c>
      <c r="AC264" s="46">
        <v>1316.4957914952133</v>
      </c>
      <c r="AD264" s="46">
        <v>9383982</v>
      </c>
      <c r="AE264" s="46">
        <v>0</v>
      </c>
      <c r="AF264" s="15" t="s">
        <v>542</v>
      </c>
      <c r="AG264" t="b">
        <f t="shared" si="3"/>
        <v>1</v>
      </c>
    </row>
    <row r="265" spans="1:33" ht="12.75">
      <c r="A265" t="s">
        <v>173</v>
      </c>
      <c r="B265" s="15" t="s">
        <v>174</v>
      </c>
      <c r="C265" s="36">
        <v>53987.354</v>
      </c>
      <c r="D265" s="41">
        <v>6392</v>
      </c>
      <c r="E265" s="45">
        <v>60379.354</v>
      </c>
      <c r="F265" s="49">
        <v>36599</v>
      </c>
      <c r="G265" s="49">
        <v>5376</v>
      </c>
      <c r="H265" s="49">
        <v>778</v>
      </c>
      <c r="I265" s="49">
        <v>0</v>
      </c>
      <c r="J265" s="49">
        <v>2501</v>
      </c>
      <c r="K265" s="50">
        <v>121</v>
      </c>
      <c r="L265" s="50">
        <v>14470</v>
      </c>
      <c r="M265" s="50">
        <v>6392</v>
      </c>
      <c r="N265" s="50">
        <v>0</v>
      </c>
      <c r="O265" s="50">
        <v>50711.5744</v>
      </c>
      <c r="P265" s="50">
        <v>7356.75</v>
      </c>
      <c r="Q265" s="50">
        <v>-12402.35</v>
      </c>
      <c r="R265" s="50">
        <v>2973.3</v>
      </c>
      <c r="S265" s="50">
        <v>48639.2744</v>
      </c>
      <c r="T265" s="50">
        <v>60379.354</v>
      </c>
      <c r="U265" s="50">
        <v>51322.450899999996</v>
      </c>
      <c r="V265" s="50">
        <v>-2683.176499999994</v>
      </c>
      <c r="W265" s="50">
        <v>-1878.2235499999958</v>
      </c>
      <c r="X265" s="51">
        <v>0.969</v>
      </c>
      <c r="Y265" s="52">
        <v>15451</v>
      </c>
      <c r="Z265" s="46">
        <v>58507.594026</v>
      </c>
      <c r="AA265" s="46">
        <v>58908.90580907939</v>
      </c>
      <c r="AB265" s="46">
        <v>3812.627390400582</v>
      </c>
      <c r="AC265" s="46">
        <v>161.98245656840163</v>
      </c>
      <c r="AD265" s="46">
        <v>2502791</v>
      </c>
      <c r="AE265" s="46">
        <v>0</v>
      </c>
      <c r="AF265" s="15" t="s">
        <v>174</v>
      </c>
      <c r="AG265" t="b">
        <f t="shared" si="3"/>
        <v>1</v>
      </c>
    </row>
    <row r="266" spans="1:33" ht="12.75">
      <c r="A266" t="s">
        <v>525</v>
      </c>
      <c r="B266" s="15" t="s">
        <v>526</v>
      </c>
      <c r="C266" s="36">
        <v>15912.14</v>
      </c>
      <c r="D266" s="41">
        <v>3373</v>
      </c>
      <c r="E266" s="45">
        <v>19285.14</v>
      </c>
      <c r="F266" s="49">
        <v>18323</v>
      </c>
      <c r="G266" s="49">
        <v>2641</v>
      </c>
      <c r="H266" s="49">
        <v>192</v>
      </c>
      <c r="I266" s="49">
        <v>0</v>
      </c>
      <c r="J266" s="49">
        <v>2948</v>
      </c>
      <c r="K266" s="50">
        <v>440</v>
      </c>
      <c r="L266" s="50">
        <v>10648</v>
      </c>
      <c r="M266" s="50">
        <v>3373</v>
      </c>
      <c r="N266" s="50">
        <v>528</v>
      </c>
      <c r="O266" s="50">
        <v>25388.3488</v>
      </c>
      <c r="P266" s="50">
        <v>4913.849999999999</v>
      </c>
      <c r="Q266" s="50">
        <v>-9873.599999999999</v>
      </c>
      <c r="R266" s="50">
        <v>1056.89</v>
      </c>
      <c r="S266" s="50">
        <v>21485.4888</v>
      </c>
      <c r="T266" s="50">
        <v>19285.14</v>
      </c>
      <c r="U266" s="50">
        <v>16392.369</v>
      </c>
      <c r="V266" s="50">
        <v>5093.1198</v>
      </c>
      <c r="W266" s="50">
        <v>3565.18386</v>
      </c>
      <c r="X266" s="51">
        <v>1.185</v>
      </c>
      <c r="Y266" s="52">
        <v>5516</v>
      </c>
      <c r="Z266" s="46">
        <v>22852.890900000002</v>
      </c>
      <c r="AA266" s="46">
        <v>23009.64207988141</v>
      </c>
      <c r="AB266" s="46">
        <v>4171.436200123533</v>
      </c>
      <c r="AC266" s="46">
        <v>520.7912662913527</v>
      </c>
      <c r="AD266" s="46">
        <v>2872685</v>
      </c>
      <c r="AE266" s="46">
        <v>0</v>
      </c>
      <c r="AF266" s="15" t="s">
        <v>526</v>
      </c>
      <c r="AG266" t="b">
        <f t="shared" si="3"/>
        <v>1</v>
      </c>
    </row>
    <row r="267" spans="1:33" ht="12.75">
      <c r="A267" t="s">
        <v>67</v>
      </c>
      <c r="B267" s="15" t="s">
        <v>68</v>
      </c>
      <c r="C267" s="36">
        <v>27179.395000000004</v>
      </c>
      <c r="D267" s="41">
        <v>7652</v>
      </c>
      <c r="E267" s="45">
        <v>34831.395000000004</v>
      </c>
      <c r="F267" s="49">
        <v>21388</v>
      </c>
      <c r="G267" s="49">
        <v>4591</v>
      </c>
      <c r="H267" s="49">
        <v>464</v>
      </c>
      <c r="I267" s="49">
        <v>0</v>
      </c>
      <c r="J267" s="49">
        <v>2316</v>
      </c>
      <c r="K267" s="50">
        <v>313</v>
      </c>
      <c r="L267" s="50">
        <v>19258</v>
      </c>
      <c r="M267" s="50">
        <v>7652</v>
      </c>
      <c r="N267" s="50">
        <v>0</v>
      </c>
      <c r="O267" s="50">
        <v>29635.212799999998</v>
      </c>
      <c r="P267" s="50">
        <v>6265.35</v>
      </c>
      <c r="Q267" s="50">
        <v>-16635.35</v>
      </c>
      <c r="R267" s="50">
        <v>3230.34</v>
      </c>
      <c r="S267" s="50">
        <v>22495.5528</v>
      </c>
      <c r="T267" s="50">
        <v>34831.395000000004</v>
      </c>
      <c r="U267" s="50">
        <v>29606.685750000004</v>
      </c>
      <c r="V267" s="50">
        <v>-7111.132950000003</v>
      </c>
      <c r="W267" s="50">
        <v>-4977.793065000002</v>
      </c>
      <c r="X267" s="51">
        <v>0.857</v>
      </c>
      <c r="Y267" s="52">
        <v>8912</v>
      </c>
      <c r="Z267" s="46">
        <v>29850.505515000004</v>
      </c>
      <c r="AA267" s="46">
        <v>30055.25431374094</v>
      </c>
      <c r="AB267" s="46">
        <v>3372.447746155851</v>
      </c>
      <c r="AC267" s="46">
        <v>-278.1971876763296</v>
      </c>
      <c r="AD267" s="46">
        <v>0</v>
      </c>
      <c r="AE267" s="46">
        <v>2479293</v>
      </c>
      <c r="AF267" s="15" t="s">
        <v>68</v>
      </c>
      <c r="AG267" t="b">
        <f t="shared" si="3"/>
        <v>1</v>
      </c>
    </row>
    <row r="268" spans="1:33" ht="12.75">
      <c r="A268" t="s">
        <v>293</v>
      </c>
      <c r="B268" s="15" t="s">
        <v>294</v>
      </c>
      <c r="C268" s="36">
        <v>26751.551</v>
      </c>
      <c r="D268" s="41">
        <v>7399</v>
      </c>
      <c r="E268" s="45">
        <v>34150.551</v>
      </c>
      <c r="F268" s="49">
        <v>27700</v>
      </c>
      <c r="G268" s="49">
        <v>8028</v>
      </c>
      <c r="H268" s="49">
        <v>3226</v>
      </c>
      <c r="I268" s="49">
        <v>1961</v>
      </c>
      <c r="J268" s="49">
        <v>-70</v>
      </c>
      <c r="K268" s="50">
        <v>2702</v>
      </c>
      <c r="L268" s="50">
        <v>28220</v>
      </c>
      <c r="M268" s="50">
        <v>7399</v>
      </c>
      <c r="N268" s="50">
        <v>394</v>
      </c>
      <c r="O268" s="50">
        <v>38381.119999999995</v>
      </c>
      <c r="P268" s="50">
        <v>11173.25</v>
      </c>
      <c r="Q268" s="50">
        <v>-26618.600000000002</v>
      </c>
      <c r="R268" s="50">
        <v>1491.75</v>
      </c>
      <c r="S268" s="50">
        <v>24427.519999999993</v>
      </c>
      <c r="T268" s="50">
        <v>34150.551</v>
      </c>
      <c r="U268" s="50">
        <v>29027.96835</v>
      </c>
      <c r="V268" s="50">
        <v>-4600.448350000006</v>
      </c>
      <c r="W268" s="50">
        <v>-3220.313845000004</v>
      </c>
      <c r="X268" s="51">
        <v>0.906</v>
      </c>
      <c r="Y268" s="52">
        <v>10875</v>
      </c>
      <c r="Z268" s="46">
        <v>30940.399206000002</v>
      </c>
      <c r="AA268" s="46">
        <v>31152.623738238166</v>
      </c>
      <c r="AB268" s="46">
        <v>2864.6090793782223</v>
      </c>
      <c r="AC268" s="46">
        <v>-786.0358544539581</v>
      </c>
      <c r="AD268" s="46">
        <v>0</v>
      </c>
      <c r="AE268" s="46">
        <v>8548140</v>
      </c>
      <c r="AF268" s="15" t="s">
        <v>294</v>
      </c>
      <c r="AG268" t="b">
        <f aca="true" t="shared" si="4" ref="AG268:AG300">EXACT(B268,AF268)</f>
        <v>1</v>
      </c>
    </row>
    <row r="269" spans="1:33" ht="12.75">
      <c r="A269" t="s">
        <v>339</v>
      </c>
      <c r="B269" s="15" t="s">
        <v>340</v>
      </c>
      <c r="C269" s="36">
        <v>149573.223</v>
      </c>
      <c r="D269" s="41">
        <v>16082</v>
      </c>
      <c r="E269" s="45">
        <v>165655.223</v>
      </c>
      <c r="F269" s="49">
        <v>107758</v>
      </c>
      <c r="G269" s="49">
        <v>22237</v>
      </c>
      <c r="H269" s="49">
        <v>4029</v>
      </c>
      <c r="I269" s="49">
        <v>0</v>
      </c>
      <c r="J269" s="49">
        <v>4403</v>
      </c>
      <c r="K269" s="50">
        <v>1325</v>
      </c>
      <c r="L269" s="50">
        <v>36343</v>
      </c>
      <c r="M269" s="50">
        <v>16082</v>
      </c>
      <c r="N269" s="50">
        <v>0</v>
      </c>
      <c r="O269" s="50">
        <v>149309.4848</v>
      </c>
      <c r="P269" s="50">
        <v>26068.65</v>
      </c>
      <c r="Q269" s="50">
        <v>-32017.8</v>
      </c>
      <c r="R269" s="50">
        <v>7491.389999999999</v>
      </c>
      <c r="S269" s="50">
        <v>150851.72480000003</v>
      </c>
      <c r="T269" s="50">
        <v>165655.223</v>
      </c>
      <c r="U269" s="50">
        <v>140806.93954999998</v>
      </c>
      <c r="V269" s="50">
        <v>10044.785250000044</v>
      </c>
      <c r="W269" s="50">
        <v>7031.34967500003</v>
      </c>
      <c r="X269" s="51">
        <v>1.042</v>
      </c>
      <c r="Y269" s="52">
        <v>36888</v>
      </c>
      <c r="Z269" s="46">
        <v>172612.742366</v>
      </c>
      <c r="AA269" s="46">
        <v>173796.71734521963</v>
      </c>
      <c r="AB269" s="46">
        <v>4711.470324908361</v>
      </c>
      <c r="AC269" s="46">
        <v>1060.825391076181</v>
      </c>
      <c r="AD269" s="46">
        <v>39131727</v>
      </c>
      <c r="AE269" s="46">
        <v>0</v>
      </c>
      <c r="AF269" s="15" t="s">
        <v>340</v>
      </c>
      <c r="AG269" t="b">
        <f t="shared" si="4"/>
        <v>1</v>
      </c>
    </row>
    <row r="270" spans="1:33" ht="12.75">
      <c r="A270" t="s">
        <v>539</v>
      </c>
      <c r="B270" s="15" t="s">
        <v>540</v>
      </c>
      <c r="C270" s="36">
        <v>57391.881</v>
      </c>
      <c r="D270" s="41">
        <v>5637</v>
      </c>
      <c r="E270" s="45">
        <v>63028.881</v>
      </c>
      <c r="F270" s="49">
        <v>54712</v>
      </c>
      <c r="G270" s="49">
        <v>1814</v>
      </c>
      <c r="H270" s="49">
        <v>2141</v>
      </c>
      <c r="I270" s="49">
        <v>0</v>
      </c>
      <c r="J270" s="49">
        <v>1137</v>
      </c>
      <c r="K270" s="50">
        <v>1426</v>
      </c>
      <c r="L270" s="50">
        <v>17137</v>
      </c>
      <c r="M270" s="50">
        <v>5637</v>
      </c>
      <c r="N270" s="50">
        <v>0</v>
      </c>
      <c r="O270" s="50">
        <v>75808.9472</v>
      </c>
      <c r="P270" s="50">
        <v>4328.2</v>
      </c>
      <c r="Q270" s="50">
        <v>-15778.55</v>
      </c>
      <c r="R270" s="50">
        <v>1878.1599999999999</v>
      </c>
      <c r="S270" s="50">
        <v>66236.7572</v>
      </c>
      <c r="T270" s="50">
        <v>63028.881</v>
      </c>
      <c r="U270" s="50">
        <v>53574.54885</v>
      </c>
      <c r="V270" s="50">
        <v>12662.208349999994</v>
      </c>
      <c r="W270" s="50">
        <v>8863.545844999995</v>
      </c>
      <c r="X270" s="51">
        <v>1.141</v>
      </c>
      <c r="Y270" s="52">
        <v>8424</v>
      </c>
      <c r="Z270" s="46">
        <v>71915.953221</v>
      </c>
      <c r="AA270" s="46">
        <v>72409.23481802053</v>
      </c>
      <c r="AB270" s="46">
        <v>8595.588178777365</v>
      </c>
      <c r="AC270" s="46">
        <v>4944.943244945185</v>
      </c>
      <c r="AD270" s="46">
        <v>41656202</v>
      </c>
      <c r="AE270" s="46">
        <v>0</v>
      </c>
      <c r="AF270" s="15" t="s">
        <v>540</v>
      </c>
      <c r="AG270" t="b">
        <f t="shared" si="4"/>
        <v>1</v>
      </c>
    </row>
    <row r="271" spans="1:33" ht="12.75">
      <c r="A271" t="s">
        <v>7</v>
      </c>
      <c r="B271" s="15" t="s">
        <v>8</v>
      </c>
      <c r="C271" s="36">
        <v>90339.998</v>
      </c>
      <c r="D271" s="41">
        <v>16015</v>
      </c>
      <c r="E271" s="45">
        <v>106354.998</v>
      </c>
      <c r="F271" s="49">
        <v>72044</v>
      </c>
      <c r="G271" s="49">
        <v>33391</v>
      </c>
      <c r="H271" s="49">
        <v>53623</v>
      </c>
      <c r="I271" s="49">
        <v>0</v>
      </c>
      <c r="J271" s="49">
        <v>3324</v>
      </c>
      <c r="K271" s="50">
        <v>48168</v>
      </c>
      <c r="L271" s="50">
        <v>52196</v>
      </c>
      <c r="M271" s="50">
        <v>16015</v>
      </c>
      <c r="N271" s="50">
        <v>398</v>
      </c>
      <c r="O271" s="50">
        <v>99824.1664</v>
      </c>
      <c r="P271" s="50">
        <v>76787.29999999999</v>
      </c>
      <c r="Q271" s="50">
        <v>-85647.7</v>
      </c>
      <c r="R271" s="50">
        <v>4739.429999999999</v>
      </c>
      <c r="S271" s="50">
        <v>95703.19639999999</v>
      </c>
      <c r="T271" s="50">
        <v>106354.998</v>
      </c>
      <c r="U271" s="50">
        <v>90401.7483</v>
      </c>
      <c r="V271" s="50">
        <v>5301.44809999998</v>
      </c>
      <c r="W271" s="50">
        <v>3711.0136699999853</v>
      </c>
      <c r="X271" s="51">
        <v>1.035</v>
      </c>
      <c r="Y271" s="52">
        <v>38195</v>
      </c>
      <c r="Z271" s="46">
        <v>110077.42293</v>
      </c>
      <c r="AA271" s="46">
        <v>110832.45939335537</v>
      </c>
      <c r="AB271" s="46">
        <v>2901.753093162858</v>
      </c>
      <c r="AC271" s="46">
        <v>-748.8918406693224</v>
      </c>
      <c r="AD271" s="46">
        <v>0</v>
      </c>
      <c r="AE271" s="46">
        <v>28603924</v>
      </c>
      <c r="AF271" s="15" t="s">
        <v>8</v>
      </c>
      <c r="AG271" t="b">
        <f t="shared" si="4"/>
        <v>1</v>
      </c>
    </row>
    <row r="272" spans="1:33" ht="12.75">
      <c r="A272" t="s">
        <v>127</v>
      </c>
      <c r="B272" s="15" t="s">
        <v>128</v>
      </c>
      <c r="C272" s="36">
        <v>138669.738</v>
      </c>
      <c r="D272" s="41">
        <v>9904</v>
      </c>
      <c r="E272" s="45">
        <v>148573.738</v>
      </c>
      <c r="F272" s="49">
        <v>88701</v>
      </c>
      <c r="G272" s="49">
        <v>12161</v>
      </c>
      <c r="H272" s="49">
        <v>37776</v>
      </c>
      <c r="I272" s="49">
        <v>0</v>
      </c>
      <c r="J272" s="49">
        <v>4688</v>
      </c>
      <c r="K272" s="50">
        <v>34175</v>
      </c>
      <c r="L272" s="50">
        <v>24584</v>
      </c>
      <c r="M272" s="50">
        <v>9904</v>
      </c>
      <c r="N272" s="50">
        <v>500</v>
      </c>
      <c r="O272" s="50">
        <v>122904.1056</v>
      </c>
      <c r="P272" s="50">
        <v>46431.25</v>
      </c>
      <c r="Q272" s="50">
        <v>-50370.149999999994</v>
      </c>
      <c r="R272" s="50">
        <v>4239.12</v>
      </c>
      <c r="S272" s="50">
        <v>123204.32559999998</v>
      </c>
      <c r="T272" s="50">
        <v>148573.738</v>
      </c>
      <c r="U272" s="50">
        <v>126287.67730000001</v>
      </c>
      <c r="V272" s="50">
        <v>-3083.3517000000284</v>
      </c>
      <c r="W272" s="50">
        <v>-2158.3461900000198</v>
      </c>
      <c r="X272" s="51">
        <v>0.985</v>
      </c>
      <c r="Y272" s="52">
        <v>32826</v>
      </c>
      <c r="Z272" s="46">
        <v>146345.13193</v>
      </c>
      <c r="AA272" s="46">
        <v>147348.93368971208</v>
      </c>
      <c r="AB272" s="46">
        <v>4488.787354222631</v>
      </c>
      <c r="AC272" s="46">
        <v>838.1424203904503</v>
      </c>
      <c r="AD272" s="46">
        <v>27512863</v>
      </c>
      <c r="AE272" s="46">
        <v>0</v>
      </c>
      <c r="AF272" s="15" t="s">
        <v>128</v>
      </c>
      <c r="AG272" t="b">
        <f t="shared" si="4"/>
        <v>1</v>
      </c>
    </row>
    <row r="273" spans="1:33" ht="12.75">
      <c r="A273" t="s">
        <v>171</v>
      </c>
      <c r="B273" s="15" t="s">
        <v>172</v>
      </c>
      <c r="C273" s="36">
        <v>160087.231</v>
      </c>
      <c r="D273" s="41">
        <v>12251</v>
      </c>
      <c r="E273" s="45">
        <v>172338.231</v>
      </c>
      <c r="F273" s="49">
        <v>86155</v>
      </c>
      <c r="G273" s="49">
        <v>23573</v>
      </c>
      <c r="H273" s="49">
        <v>7334</v>
      </c>
      <c r="I273" s="49">
        <v>0</v>
      </c>
      <c r="J273" s="49">
        <v>1331</v>
      </c>
      <c r="K273" s="50">
        <v>707</v>
      </c>
      <c r="L273" s="50">
        <v>11402</v>
      </c>
      <c r="M273" s="50">
        <v>12251</v>
      </c>
      <c r="N273" s="50">
        <v>22</v>
      </c>
      <c r="O273" s="50">
        <v>119376.368</v>
      </c>
      <c r="P273" s="50">
        <v>27402.299999999996</v>
      </c>
      <c r="Q273" s="50">
        <v>-10311.35</v>
      </c>
      <c r="R273" s="50">
        <v>8475.01</v>
      </c>
      <c r="S273" s="50">
        <v>144942.32799999998</v>
      </c>
      <c r="T273" s="50">
        <v>172338.231</v>
      </c>
      <c r="U273" s="50">
        <v>146487.49635</v>
      </c>
      <c r="V273" s="50">
        <v>-1545.1683500000217</v>
      </c>
      <c r="W273" s="50">
        <v>-1081.6178450000152</v>
      </c>
      <c r="X273" s="51">
        <v>0.994</v>
      </c>
      <c r="Y273" s="52">
        <v>36250</v>
      </c>
      <c r="Z273" s="46">
        <v>171304.201614</v>
      </c>
      <c r="AA273" s="46">
        <v>172479.20112890325</v>
      </c>
      <c r="AB273" s="46">
        <v>4758.046927693883</v>
      </c>
      <c r="AC273" s="46">
        <v>1107.4019938617025</v>
      </c>
      <c r="AD273" s="46">
        <v>40143322</v>
      </c>
      <c r="AE273" s="46">
        <v>0</v>
      </c>
      <c r="AF273" s="15" t="s">
        <v>172</v>
      </c>
      <c r="AG273" t="b">
        <f t="shared" si="4"/>
        <v>1</v>
      </c>
    </row>
    <row r="274" spans="1:33" ht="12.75">
      <c r="A274" t="s">
        <v>432</v>
      </c>
      <c r="B274" s="15" t="s">
        <v>433</v>
      </c>
      <c r="C274" s="36">
        <v>398410.553</v>
      </c>
      <c r="D274" s="41">
        <v>49205</v>
      </c>
      <c r="E274" s="45">
        <v>447615.553</v>
      </c>
      <c r="F274" s="49">
        <v>169753</v>
      </c>
      <c r="G274" s="49">
        <v>108242</v>
      </c>
      <c r="H274" s="49">
        <v>10340</v>
      </c>
      <c r="I274" s="49">
        <v>6367</v>
      </c>
      <c r="J274" s="49">
        <v>0</v>
      </c>
      <c r="K274" s="50">
        <v>182</v>
      </c>
      <c r="L274" s="50">
        <v>28511</v>
      </c>
      <c r="M274" s="50">
        <v>49205</v>
      </c>
      <c r="N274" s="50">
        <v>99</v>
      </c>
      <c r="O274" s="50">
        <v>235209.7568</v>
      </c>
      <c r="P274" s="50">
        <v>106206.65</v>
      </c>
      <c r="Q274" s="50">
        <v>-24473.2</v>
      </c>
      <c r="R274" s="50">
        <v>36977.38</v>
      </c>
      <c r="S274" s="50">
        <v>353920.5868</v>
      </c>
      <c r="T274" s="50">
        <v>447615.553</v>
      </c>
      <c r="U274" s="50">
        <v>380473.22005</v>
      </c>
      <c r="V274" s="50">
        <v>-26552.633250000014</v>
      </c>
      <c r="W274" s="50">
        <v>-18586.843275000007</v>
      </c>
      <c r="X274" s="51">
        <v>0.958</v>
      </c>
      <c r="Y274" s="52">
        <v>137027</v>
      </c>
      <c r="Z274" s="46">
        <v>428815.699774</v>
      </c>
      <c r="AA274" s="46">
        <v>431757.0067266029</v>
      </c>
      <c r="AB274" s="46">
        <v>3150.8900196793547</v>
      </c>
      <c r="AC274" s="46">
        <v>-499.7549141528257</v>
      </c>
      <c r="AD274" s="46">
        <v>0</v>
      </c>
      <c r="AE274" s="46">
        <v>68479917</v>
      </c>
      <c r="AF274" s="15" t="s">
        <v>433</v>
      </c>
      <c r="AG274" t="b">
        <f t="shared" si="4"/>
        <v>1</v>
      </c>
    </row>
    <row r="275" spans="1:33" ht="12.75">
      <c r="A275" t="s">
        <v>149</v>
      </c>
      <c r="B275" s="15" t="s">
        <v>150</v>
      </c>
      <c r="C275" s="36">
        <v>286904.675</v>
      </c>
      <c r="D275" s="41">
        <v>37414</v>
      </c>
      <c r="E275" s="45">
        <v>324318.675</v>
      </c>
      <c r="F275" s="49">
        <v>247038</v>
      </c>
      <c r="G275" s="49">
        <v>22822</v>
      </c>
      <c r="H275" s="49">
        <v>8819</v>
      </c>
      <c r="I275" s="49">
        <v>0</v>
      </c>
      <c r="J275" s="49">
        <v>12347</v>
      </c>
      <c r="K275" s="50">
        <v>5274</v>
      </c>
      <c r="L275" s="50">
        <v>81939</v>
      </c>
      <c r="M275" s="50">
        <v>37414</v>
      </c>
      <c r="N275" s="50">
        <v>4781</v>
      </c>
      <c r="O275" s="50">
        <v>342295.8528</v>
      </c>
      <c r="P275" s="50">
        <v>37389.799999999996</v>
      </c>
      <c r="Q275" s="50">
        <v>-78194.9</v>
      </c>
      <c r="R275" s="50">
        <v>17872.27</v>
      </c>
      <c r="S275" s="50">
        <v>319363.02280000004</v>
      </c>
      <c r="T275" s="50">
        <v>324318.675</v>
      </c>
      <c r="U275" s="50">
        <v>275670.87374999997</v>
      </c>
      <c r="V275" s="50">
        <v>43692.149050000065</v>
      </c>
      <c r="W275" s="50">
        <v>30584.504335000045</v>
      </c>
      <c r="X275" s="51">
        <v>1.094</v>
      </c>
      <c r="Y275" s="52">
        <v>82922</v>
      </c>
      <c r="Z275" s="46">
        <v>354804.63045</v>
      </c>
      <c r="AA275" s="46">
        <v>357238.2851107512</v>
      </c>
      <c r="AB275" s="46">
        <v>4308.12432298728</v>
      </c>
      <c r="AC275" s="46">
        <v>657.4793891550994</v>
      </c>
      <c r="AD275" s="46">
        <v>54519506</v>
      </c>
      <c r="AE275" s="46">
        <v>0</v>
      </c>
      <c r="AF275" s="15" t="s">
        <v>150</v>
      </c>
      <c r="AG275" t="b">
        <f t="shared" si="4"/>
        <v>1</v>
      </c>
    </row>
    <row r="276" spans="1:33" ht="12.75">
      <c r="A276" t="s">
        <v>87</v>
      </c>
      <c r="B276" s="15" t="s">
        <v>88</v>
      </c>
      <c r="C276" s="36">
        <v>2999.301</v>
      </c>
      <c r="D276" s="41">
        <v>258</v>
      </c>
      <c r="E276" s="45">
        <v>3257.301</v>
      </c>
      <c r="F276" s="49">
        <v>2353</v>
      </c>
      <c r="G276" s="49">
        <v>465</v>
      </c>
      <c r="H276" s="49">
        <v>68</v>
      </c>
      <c r="I276" s="49">
        <v>0</v>
      </c>
      <c r="J276" s="49">
        <v>420</v>
      </c>
      <c r="K276" s="50">
        <v>0</v>
      </c>
      <c r="L276" s="50">
        <v>630</v>
      </c>
      <c r="M276" s="50">
        <v>258</v>
      </c>
      <c r="N276" s="50">
        <v>0</v>
      </c>
      <c r="O276" s="50">
        <v>3260.3168</v>
      </c>
      <c r="P276" s="50">
        <v>810.05</v>
      </c>
      <c r="Q276" s="50">
        <v>-535.5</v>
      </c>
      <c r="R276" s="50">
        <v>112.2</v>
      </c>
      <c r="S276" s="50">
        <v>3647.0668</v>
      </c>
      <c r="T276" s="50">
        <v>3257.301</v>
      </c>
      <c r="U276" s="50">
        <v>2768.70585</v>
      </c>
      <c r="V276" s="50">
        <v>878.3609500000002</v>
      </c>
      <c r="W276" s="50">
        <v>614.8526650000001</v>
      </c>
      <c r="X276" s="51">
        <v>1.189</v>
      </c>
      <c r="Y276" s="52">
        <v>3675</v>
      </c>
      <c r="Z276" s="46">
        <v>3872.930889</v>
      </c>
      <c r="AA276" s="46">
        <v>3899.495864481938</v>
      </c>
      <c r="AB276" s="46">
        <v>1061.0873100631125</v>
      </c>
      <c r="AC276" s="46">
        <v>-2589.557623769068</v>
      </c>
      <c r="AD276" s="46">
        <v>0</v>
      </c>
      <c r="AE276" s="46">
        <v>9516624</v>
      </c>
      <c r="AF276" s="15" t="s">
        <v>88</v>
      </c>
      <c r="AG276" t="b">
        <f t="shared" si="4"/>
        <v>1</v>
      </c>
    </row>
    <row r="277" spans="1:33" ht="12.75">
      <c r="A277" t="s">
        <v>243</v>
      </c>
      <c r="B277" s="15" t="s">
        <v>244</v>
      </c>
      <c r="C277" s="36">
        <v>65946.408</v>
      </c>
      <c r="D277" s="41">
        <v>9419</v>
      </c>
      <c r="E277" s="45">
        <v>75365.408</v>
      </c>
      <c r="F277" s="49">
        <v>51117</v>
      </c>
      <c r="G277" s="49">
        <v>13791</v>
      </c>
      <c r="H277" s="49">
        <v>3421</v>
      </c>
      <c r="I277" s="49">
        <v>5701</v>
      </c>
      <c r="J277" s="49">
        <v>-4632</v>
      </c>
      <c r="K277" s="50">
        <v>2965</v>
      </c>
      <c r="L277" s="50">
        <v>20632</v>
      </c>
      <c r="M277" s="50">
        <v>9419</v>
      </c>
      <c r="N277" s="50">
        <v>6942</v>
      </c>
      <c r="O277" s="50">
        <v>70827.71519999999</v>
      </c>
      <c r="P277" s="50">
        <v>15538.85</v>
      </c>
      <c r="Q277" s="50">
        <v>-25958.15</v>
      </c>
      <c r="R277" s="50">
        <v>4498.71</v>
      </c>
      <c r="S277" s="50">
        <v>64907.1252</v>
      </c>
      <c r="T277" s="50">
        <v>75365.408</v>
      </c>
      <c r="U277" s="50">
        <v>64060.59679999999</v>
      </c>
      <c r="V277" s="50">
        <v>846.5284000000102</v>
      </c>
      <c r="W277" s="50">
        <v>592.5698800000071</v>
      </c>
      <c r="X277" s="51">
        <v>1.008</v>
      </c>
      <c r="Y277" s="52">
        <v>28320</v>
      </c>
      <c r="Z277" s="46">
        <v>75968.331264</v>
      </c>
      <c r="AA277" s="46">
        <v>76489.40868966843</v>
      </c>
      <c r="AB277" s="46">
        <v>2700.897199493942</v>
      </c>
      <c r="AC277" s="46">
        <v>-949.7477343382384</v>
      </c>
      <c r="AD277" s="46">
        <v>0</v>
      </c>
      <c r="AE277" s="46">
        <v>26896856</v>
      </c>
      <c r="AF277" s="15" t="s">
        <v>244</v>
      </c>
      <c r="AG277" t="b">
        <f t="shared" si="4"/>
        <v>1</v>
      </c>
    </row>
    <row r="278" spans="1:33" ht="12.75">
      <c r="A278" t="s">
        <v>349</v>
      </c>
      <c r="B278" s="15" t="s">
        <v>350</v>
      </c>
      <c r="C278" s="36">
        <v>59521.422</v>
      </c>
      <c r="D278" s="41">
        <v>5353</v>
      </c>
      <c r="E278" s="45">
        <v>64874.422</v>
      </c>
      <c r="F278" s="49">
        <v>41802</v>
      </c>
      <c r="G278" s="49">
        <v>3872</v>
      </c>
      <c r="H278" s="49">
        <v>747</v>
      </c>
      <c r="I278" s="49">
        <v>0</v>
      </c>
      <c r="J278" s="49">
        <v>1888</v>
      </c>
      <c r="K278" s="50">
        <v>20</v>
      </c>
      <c r="L278" s="50">
        <v>16361</v>
      </c>
      <c r="M278" s="50">
        <v>5353</v>
      </c>
      <c r="N278" s="50">
        <v>1866</v>
      </c>
      <c r="O278" s="50">
        <v>57920.8512</v>
      </c>
      <c r="P278" s="50">
        <v>5530.95</v>
      </c>
      <c r="Q278" s="50">
        <v>-15509.95</v>
      </c>
      <c r="R278" s="50">
        <v>1768.68</v>
      </c>
      <c r="S278" s="50">
        <v>49710.5312</v>
      </c>
      <c r="T278" s="50">
        <v>64874.422</v>
      </c>
      <c r="U278" s="50">
        <v>55143.2587</v>
      </c>
      <c r="V278" s="50">
        <v>-5432.727500000001</v>
      </c>
      <c r="W278" s="50">
        <v>-3802.90925</v>
      </c>
      <c r="X278" s="51">
        <v>0.941</v>
      </c>
      <c r="Y278" s="52">
        <v>12314</v>
      </c>
      <c r="Z278" s="46">
        <v>61046.831102</v>
      </c>
      <c r="AA278" s="46">
        <v>61465.55986787616</v>
      </c>
      <c r="AB278" s="46">
        <v>4991.518585989618</v>
      </c>
      <c r="AC278" s="46">
        <v>1340.8736521574378</v>
      </c>
      <c r="AD278" s="46">
        <v>16511518</v>
      </c>
      <c r="AE278" s="46">
        <v>0</v>
      </c>
      <c r="AF278" s="15" t="s">
        <v>350</v>
      </c>
      <c r="AG278" t="b">
        <f t="shared" si="4"/>
        <v>1</v>
      </c>
    </row>
    <row r="279" spans="1:33" ht="12.75">
      <c r="A279" t="s">
        <v>491</v>
      </c>
      <c r="B279" s="15" t="s">
        <v>492</v>
      </c>
      <c r="C279" s="36">
        <v>33826.238</v>
      </c>
      <c r="D279" s="41">
        <v>5249</v>
      </c>
      <c r="E279" s="45">
        <v>39075.238</v>
      </c>
      <c r="F279" s="49">
        <v>28764</v>
      </c>
      <c r="G279" s="49">
        <v>2564</v>
      </c>
      <c r="H279" s="49">
        <v>1593</v>
      </c>
      <c r="I279" s="49">
        <v>0</v>
      </c>
      <c r="J279" s="49">
        <v>1988</v>
      </c>
      <c r="K279" s="50">
        <v>1325</v>
      </c>
      <c r="L279" s="50">
        <v>19115</v>
      </c>
      <c r="M279" s="50">
        <v>5249</v>
      </c>
      <c r="N279" s="50">
        <v>234</v>
      </c>
      <c r="O279" s="50">
        <v>39855.3984</v>
      </c>
      <c r="P279" s="50">
        <v>5223.25</v>
      </c>
      <c r="Q279" s="50">
        <v>-17572.9</v>
      </c>
      <c r="R279" s="50">
        <v>1212.1000000000001</v>
      </c>
      <c r="S279" s="50">
        <v>28717.848400000003</v>
      </c>
      <c r="T279" s="50">
        <v>39075.238</v>
      </c>
      <c r="U279" s="50">
        <v>33213.9523</v>
      </c>
      <c r="V279" s="50">
        <v>-4496.103899999995</v>
      </c>
      <c r="W279" s="50">
        <v>-3147.272729999996</v>
      </c>
      <c r="X279" s="51">
        <v>0.919</v>
      </c>
      <c r="Y279" s="52">
        <v>10058</v>
      </c>
      <c r="Z279" s="46">
        <v>35910.143722</v>
      </c>
      <c r="AA279" s="46">
        <v>36156.45642802768</v>
      </c>
      <c r="AB279" s="46">
        <v>3594.7958270061326</v>
      </c>
      <c r="AC279" s="46">
        <v>-55.84910682604777</v>
      </c>
      <c r="AD279" s="46">
        <v>0</v>
      </c>
      <c r="AE279" s="46">
        <v>561730</v>
      </c>
      <c r="AF279" s="15" t="s">
        <v>492</v>
      </c>
      <c r="AG279" t="b">
        <f t="shared" si="4"/>
        <v>1</v>
      </c>
    </row>
    <row r="280" spans="1:33" ht="12.75">
      <c r="A280" t="s">
        <v>513</v>
      </c>
      <c r="B280" s="15" t="s">
        <v>514</v>
      </c>
      <c r="C280" s="36">
        <v>26629.073</v>
      </c>
      <c r="D280" s="41">
        <v>2839</v>
      </c>
      <c r="E280" s="45">
        <v>29468.073</v>
      </c>
      <c r="F280" s="49">
        <v>12071</v>
      </c>
      <c r="G280" s="49">
        <v>8498</v>
      </c>
      <c r="H280" s="49">
        <v>482</v>
      </c>
      <c r="I280" s="49">
        <v>0</v>
      </c>
      <c r="J280" s="49">
        <v>1464</v>
      </c>
      <c r="K280" s="50">
        <v>9</v>
      </c>
      <c r="L280" s="50">
        <v>5364</v>
      </c>
      <c r="M280" s="50">
        <v>2839</v>
      </c>
      <c r="N280" s="50">
        <v>0</v>
      </c>
      <c r="O280" s="50">
        <v>16725.5776</v>
      </c>
      <c r="P280" s="50">
        <v>8877.4</v>
      </c>
      <c r="Q280" s="50">
        <v>-4567.049999999999</v>
      </c>
      <c r="R280" s="50">
        <v>1501.27</v>
      </c>
      <c r="S280" s="50">
        <v>22537.197600000003</v>
      </c>
      <c r="T280" s="50">
        <v>29468.073</v>
      </c>
      <c r="U280" s="50">
        <v>25047.86205</v>
      </c>
      <c r="V280" s="50">
        <v>-2510.6644499999966</v>
      </c>
      <c r="W280" s="50">
        <v>-1757.4651149999975</v>
      </c>
      <c r="X280" s="51">
        <v>0.94</v>
      </c>
      <c r="Y280" s="52">
        <v>10256</v>
      </c>
      <c r="Z280" s="46">
        <v>27699.98862</v>
      </c>
      <c r="AA280" s="46">
        <v>27889.986722116988</v>
      </c>
      <c r="AB280" s="46">
        <v>2719.3824807056344</v>
      </c>
      <c r="AC280" s="46">
        <v>-931.262453126546</v>
      </c>
      <c r="AD280" s="46">
        <v>0</v>
      </c>
      <c r="AE280" s="46">
        <v>9551028</v>
      </c>
      <c r="AF280" s="15" t="s">
        <v>514</v>
      </c>
      <c r="AG280" t="b">
        <f t="shared" si="4"/>
        <v>1</v>
      </c>
    </row>
    <row r="281" spans="1:33" ht="12.75">
      <c r="A281" t="s">
        <v>381</v>
      </c>
      <c r="B281" s="15" t="s">
        <v>382</v>
      </c>
      <c r="C281" s="36">
        <v>33438.013</v>
      </c>
      <c r="D281" s="41">
        <v>6798</v>
      </c>
      <c r="E281" s="45">
        <v>40236.013</v>
      </c>
      <c r="F281" s="49">
        <v>25269</v>
      </c>
      <c r="G281" s="49">
        <v>3266</v>
      </c>
      <c r="H281" s="49">
        <v>94</v>
      </c>
      <c r="I281" s="49">
        <v>1368</v>
      </c>
      <c r="J281" s="49">
        <v>0</v>
      </c>
      <c r="K281" s="50">
        <v>487</v>
      </c>
      <c r="L281" s="50">
        <v>19266</v>
      </c>
      <c r="M281" s="50">
        <v>6798</v>
      </c>
      <c r="N281" s="50">
        <v>23</v>
      </c>
      <c r="O281" s="50">
        <v>35012.7264</v>
      </c>
      <c r="P281" s="50">
        <v>4018.8</v>
      </c>
      <c r="Q281" s="50">
        <v>-16809.600000000002</v>
      </c>
      <c r="R281" s="50">
        <v>2503.08</v>
      </c>
      <c r="S281" s="50">
        <v>24725.006400000006</v>
      </c>
      <c r="T281" s="50">
        <v>40236.013</v>
      </c>
      <c r="U281" s="50">
        <v>34200.61105</v>
      </c>
      <c r="V281" s="50">
        <v>-9475.604649999994</v>
      </c>
      <c r="W281" s="50">
        <v>-6632.923254999995</v>
      </c>
      <c r="X281" s="51">
        <v>0.835</v>
      </c>
      <c r="Y281" s="52">
        <v>9861</v>
      </c>
      <c r="Z281" s="46">
        <v>33597.070855</v>
      </c>
      <c r="AA281" s="46">
        <v>33827.51787022119</v>
      </c>
      <c r="AB281" s="46">
        <v>3430.434831175458</v>
      </c>
      <c r="AC281" s="46">
        <v>-220.21010265672248</v>
      </c>
      <c r="AD281" s="46">
        <v>0</v>
      </c>
      <c r="AE281" s="46">
        <v>2171492</v>
      </c>
      <c r="AF281" s="15" t="s">
        <v>382</v>
      </c>
      <c r="AG281" t="b">
        <f t="shared" si="4"/>
        <v>1</v>
      </c>
    </row>
    <row r="282" spans="1:33" ht="12.75">
      <c r="A282" t="s">
        <v>543</v>
      </c>
      <c r="B282" s="15" t="s">
        <v>544</v>
      </c>
      <c r="C282" s="36">
        <v>12984.823</v>
      </c>
      <c r="D282" s="41">
        <v>1289</v>
      </c>
      <c r="E282" s="45">
        <v>14273.823</v>
      </c>
      <c r="F282" s="49">
        <v>10632</v>
      </c>
      <c r="G282" s="49">
        <v>582</v>
      </c>
      <c r="H282" s="49">
        <v>43</v>
      </c>
      <c r="I282" s="49">
        <v>0</v>
      </c>
      <c r="J282" s="49">
        <v>1003</v>
      </c>
      <c r="K282" s="50">
        <v>13</v>
      </c>
      <c r="L282" s="50">
        <v>6801</v>
      </c>
      <c r="M282" s="50">
        <v>1289</v>
      </c>
      <c r="N282" s="50">
        <v>0</v>
      </c>
      <c r="O282" s="50">
        <v>14731.6992</v>
      </c>
      <c r="P282" s="50">
        <v>1383.8</v>
      </c>
      <c r="Q282" s="50">
        <v>-5791.9</v>
      </c>
      <c r="R282" s="50">
        <v>-60.519999999999996</v>
      </c>
      <c r="S282" s="50">
        <v>10263.0792</v>
      </c>
      <c r="T282" s="50">
        <v>14273.823</v>
      </c>
      <c r="U282" s="50">
        <v>12132.74955</v>
      </c>
      <c r="V282" s="50">
        <v>-1869.6703500000003</v>
      </c>
      <c r="W282" s="50">
        <v>-1308.7692450000002</v>
      </c>
      <c r="X282" s="51">
        <v>0.908</v>
      </c>
      <c r="Y282" s="52">
        <v>3056</v>
      </c>
      <c r="Z282" s="46">
        <v>12960.631284000001</v>
      </c>
      <c r="AA282" s="46">
        <v>13049.530069482536</v>
      </c>
      <c r="AB282" s="46">
        <v>4270.134185040097</v>
      </c>
      <c r="AC282" s="46">
        <v>619.4892512079164</v>
      </c>
      <c r="AD282" s="46">
        <v>1893159</v>
      </c>
      <c r="AE282" s="46">
        <v>0</v>
      </c>
      <c r="AF282" s="15" t="s">
        <v>544</v>
      </c>
      <c r="AG282" t="b">
        <f t="shared" si="4"/>
        <v>1</v>
      </c>
    </row>
    <row r="283" spans="1:33" ht="12.75">
      <c r="A283" t="s">
        <v>227</v>
      </c>
      <c r="B283" s="15" t="s">
        <v>228</v>
      </c>
      <c r="C283" s="36">
        <v>31769.323000000004</v>
      </c>
      <c r="D283" s="41">
        <v>5218</v>
      </c>
      <c r="E283" s="45">
        <v>36987.323000000004</v>
      </c>
      <c r="F283" s="49">
        <v>22920</v>
      </c>
      <c r="G283" s="49">
        <v>5857</v>
      </c>
      <c r="H283" s="49">
        <v>200</v>
      </c>
      <c r="I283" s="49">
        <v>0</v>
      </c>
      <c r="J283" s="49">
        <v>758</v>
      </c>
      <c r="K283" s="50">
        <v>16</v>
      </c>
      <c r="L283" s="50">
        <v>16587</v>
      </c>
      <c r="M283" s="50">
        <v>5218</v>
      </c>
      <c r="N283" s="50">
        <v>0</v>
      </c>
      <c r="O283" s="50">
        <v>31757.951999999997</v>
      </c>
      <c r="P283" s="50">
        <v>5792.75</v>
      </c>
      <c r="Q283" s="50">
        <v>-14112.55</v>
      </c>
      <c r="R283" s="50">
        <v>1615.5100000000002</v>
      </c>
      <c r="S283" s="50">
        <v>25053.662000000004</v>
      </c>
      <c r="T283" s="50">
        <v>36987.323000000004</v>
      </c>
      <c r="U283" s="50">
        <v>31439.224550000003</v>
      </c>
      <c r="V283" s="50">
        <v>-6385.562549999999</v>
      </c>
      <c r="W283" s="50">
        <v>-4469.893784999998</v>
      </c>
      <c r="X283" s="51">
        <v>0.879</v>
      </c>
      <c r="Y283" s="52">
        <v>14669</v>
      </c>
      <c r="Z283" s="46">
        <v>32511.856917000005</v>
      </c>
      <c r="AA283" s="46">
        <v>32734.86029780533</v>
      </c>
      <c r="AB283" s="46">
        <v>2231.5672709663463</v>
      </c>
      <c r="AC283" s="46">
        <v>-1419.077662865834</v>
      </c>
      <c r="AD283" s="46">
        <v>0</v>
      </c>
      <c r="AE283" s="46">
        <v>20816450</v>
      </c>
      <c r="AF283" s="15" t="s">
        <v>228</v>
      </c>
      <c r="AG283" t="b">
        <f t="shared" si="4"/>
        <v>1</v>
      </c>
    </row>
    <row r="284" spans="1:33" ht="12.75">
      <c r="A284" t="s">
        <v>93</v>
      </c>
      <c r="B284" s="15" t="s">
        <v>94</v>
      </c>
      <c r="C284" s="36">
        <v>30652.269</v>
      </c>
      <c r="D284" s="41">
        <v>4404</v>
      </c>
      <c r="E284" s="45">
        <v>35056.269</v>
      </c>
      <c r="F284" s="49">
        <v>21068</v>
      </c>
      <c r="G284" s="49">
        <v>12330</v>
      </c>
      <c r="H284" s="49">
        <v>214</v>
      </c>
      <c r="I284" s="49">
        <v>0</v>
      </c>
      <c r="J284" s="49">
        <v>2205</v>
      </c>
      <c r="K284" s="50">
        <v>16</v>
      </c>
      <c r="L284" s="50">
        <v>14559</v>
      </c>
      <c r="M284" s="50">
        <v>4404</v>
      </c>
      <c r="N284" s="50">
        <v>0</v>
      </c>
      <c r="O284" s="50">
        <v>29191.820799999998</v>
      </c>
      <c r="P284" s="50">
        <v>12536.65</v>
      </c>
      <c r="Q284" s="50">
        <v>-12388.75</v>
      </c>
      <c r="R284" s="50">
        <v>1268.37</v>
      </c>
      <c r="S284" s="50">
        <v>30608.0908</v>
      </c>
      <c r="T284" s="50">
        <v>35056.269</v>
      </c>
      <c r="U284" s="50">
        <v>29797.82865</v>
      </c>
      <c r="V284" s="50">
        <v>810.2621500000023</v>
      </c>
      <c r="W284" s="50">
        <v>567.1835050000016</v>
      </c>
      <c r="X284" s="51">
        <v>1.016</v>
      </c>
      <c r="Y284" s="52">
        <v>11500</v>
      </c>
      <c r="Z284" s="46">
        <v>35617.169304</v>
      </c>
      <c r="AA284" s="46">
        <v>35861.47245745521</v>
      </c>
      <c r="AB284" s="46">
        <v>3118.388909343931</v>
      </c>
      <c r="AC284" s="46">
        <v>-532.2560244882493</v>
      </c>
      <c r="AD284" s="46">
        <v>0</v>
      </c>
      <c r="AE284" s="46">
        <v>6120944</v>
      </c>
      <c r="AF284" s="15" t="s">
        <v>94</v>
      </c>
      <c r="AG284" t="b">
        <f t="shared" si="4"/>
        <v>1</v>
      </c>
    </row>
    <row r="285" spans="1:33" ht="12.75">
      <c r="A285" t="s">
        <v>145</v>
      </c>
      <c r="B285" s="15" t="s">
        <v>146</v>
      </c>
      <c r="C285" s="36">
        <v>33756.812</v>
      </c>
      <c r="D285" s="41">
        <v>4467</v>
      </c>
      <c r="E285" s="45">
        <v>38223.812</v>
      </c>
      <c r="F285" s="49">
        <v>24620</v>
      </c>
      <c r="G285" s="49">
        <v>2349</v>
      </c>
      <c r="H285" s="49">
        <v>779</v>
      </c>
      <c r="I285" s="49">
        <v>0</v>
      </c>
      <c r="J285" s="49">
        <v>2228</v>
      </c>
      <c r="K285" s="50">
        <v>16</v>
      </c>
      <c r="L285" s="50">
        <v>12947</v>
      </c>
      <c r="M285" s="50">
        <v>4467</v>
      </c>
      <c r="N285" s="50">
        <v>0</v>
      </c>
      <c r="O285" s="50">
        <v>34113.472</v>
      </c>
      <c r="P285" s="50">
        <v>4552.599999999999</v>
      </c>
      <c r="Q285" s="50">
        <v>-11018.55</v>
      </c>
      <c r="R285" s="50">
        <v>1595.96</v>
      </c>
      <c r="S285" s="50">
        <v>29243.48200000001</v>
      </c>
      <c r="T285" s="50">
        <v>38223.812</v>
      </c>
      <c r="U285" s="50">
        <v>32490.240199999997</v>
      </c>
      <c r="V285" s="50">
        <v>-3246.7581999999857</v>
      </c>
      <c r="W285" s="50">
        <v>-2272.73073999999</v>
      </c>
      <c r="X285" s="51">
        <v>0.941</v>
      </c>
      <c r="Y285" s="52">
        <v>15609</v>
      </c>
      <c r="Z285" s="46">
        <v>35968.607092</v>
      </c>
      <c r="AA285" s="46">
        <v>36215.32080647197</v>
      </c>
      <c r="AB285" s="46">
        <v>2320.1563717388667</v>
      </c>
      <c r="AC285" s="46">
        <v>-1330.4885620933137</v>
      </c>
      <c r="AD285" s="46">
        <v>0</v>
      </c>
      <c r="AE285" s="46">
        <v>20767596</v>
      </c>
      <c r="AF285" s="15" t="s">
        <v>146</v>
      </c>
      <c r="AG285" t="b">
        <f t="shared" si="4"/>
        <v>1</v>
      </c>
    </row>
    <row r="286" spans="1:33" ht="12.75">
      <c r="A286" t="s">
        <v>453</v>
      </c>
      <c r="B286" s="15" t="s">
        <v>454</v>
      </c>
      <c r="C286" s="36">
        <v>19847.295</v>
      </c>
      <c r="D286" s="41">
        <v>2838</v>
      </c>
      <c r="E286" s="45">
        <v>22685.295</v>
      </c>
      <c r="F286" s="49">
        <v>15472</v>
      </c>
      <c r="G286" s="49">
        <v>4526</v>
      </c>
      <c r="H286" s="49">
        <v>51</v>
      </c>
      <c r="I286" s="49">
        <v>0</v>
      </c>
      <c r="J286" s="49">
        <v>1084</v>
      </c>
      <c r="K286" s="50">
        <v>0</v>
      </c>
      <c r="L286" s="50">
        <v>8865</v>
      </c>
      <c r="M286" s="50">
        <v>2838</v>
      </c>
      <c r="N286" s="50">
        <v>218</v>
      </c>
      <c r="O286" s="50">
        <v>21438.0032</v>
      </c>
      <c r="P286" s="50">
        <v>4811.849999999999</v>
      </c>
      <c r="Q286" s="50">
        <v>-7720.55</v>
      </c>
      <c r="R286" s="50">
        <v>905.25</v>
      </c>
      <c r="S286" s="50">
        <v>19434.5532</v>
      </c>
      <c r="T286" s="50">
        <v>22685.295</v>
      </c>
      <c r="U286" s="50">
        <v>19282.50075</v>
      </c>
      <c r="V286" s="50">
        <v>152.05244999999923</v>
      </c>
      <c r="W286" s="50">
        <v>106.43671499999945</v>
      </c>
      <c r="X286" s="51">
        <v>1.005</v>
      </c>
      <c r="Y286" s="52">
        <v>7214</v>
      </c>
      <c r="Z286" s="46">
        <v>22798.721474999995</v>
      </c>
      <c r="AA286" s="46">
        <v>22955.101099207357</v>
      </c>
      <c r="AB286" s="46">
        <v>3182.0212225128025</v>
      </c>
      <c r="AC286" s="46">
        <v>-468.6237113193779</v>
      </c>
      <c r="AD286" s="46">
        <v>0</v>
      </c>
      <c r="AE286" s="46">
        <v>3380651</v>
      </c>
      <c r="AF286" s="15" t="s">
        <v>454</v>
      </c>
      <c r="AG286" t="b">
        <f t="shared" si="4"/>
        <v>1</v>
      </c>
    </row>
    <row r="287" spans="1:33" ht="12.75">
      <c r="A287" t="s">
        <v>55</v>
      </c>
      <c r="B287" s="15" t="s">
        <v>56</v>
      </c>
      <c r="C287" s="36">
        <v>17909.512</v>
      </c>
      <c r="D287" s="41">
        <v>2685</v>
      </c>
      <c r="E287" s="45">
        <v>20594.512</v>
      </c>
      <c r="F287" s="49">
        <v>15184</v>
      </c>
      <c r="G287" s="49">
        <v>1325</v>
      </c>
      <c r="H287" s="49">
        <v>0</v>
      </c>
      <c r="I287" s="49">
        <v>0</v>
      </c>
      <c r="J287" s="49">
        <v>1180</v>
      </c>
      <c r="K287" s="50">
        <v>1</v>
      </c>
      <c r="L287" s="50">
        <v>6891</v>
      </c>
      <c r="M287" s="50">
        <v>2685</v>
      </c>
      <c r="N287" s="50">
        <v>0</v>
      </c>
      <c r="O287" s="50">
        <v>21038.950399999998</v>
      </c>
      <c r="P287" s="50">
        <v>2129.25</v>
      </c>
      <c r="Q287" s="50">
        <v>-5858.2</v>
      </c>
      <c r="R287" s="50">
        <v>1110.78</v>
      </c>
      <c r="S287" s="50">
        <v>18420.7804</v>
      </c>
      <c r="T287" s="50">
        <v>20594.512</v>
      </c>
      <c r="U287" s="50">
        <v>17505.335199999998</v>
      </c>
      <c r="V287" s="50">
        <v>915.4452000000019</v>
      </c>
      <c r="W287" s="50">
        <v>640.8116400000013</v>
      </c>
      <c r="X287" s="51">
        <v>1.031</v>
      </c>
      <c r="Y287" s="52">
        <v>9107</v>
      </c>
      <c r="Z287" s="46">
        <v>21232.941871999996</v>
      </c>
      <c r="AA287" s="46">
        <v>21378.581594578347</v>
      </c>
      <c r="AB287" s="46">
        <v>2347.4889200151915</v>
      </c>
      <c r="AC287" s="46">
        <v>-1303.156013816989</v>
      </c>
      <c r="AD287" s="46">
        <v>0</v>
      </c>
      <c r="AE287" s="46">
        <v>11867842</v>
      </c>
      <c r="AF287" s="15" t="s">
        <v>56</v>
      </c>
      <c r="AG287" t="b">
        <f t="shared" si="4"/>
        <v>1</v>
      </c>
    </row>
    <row r="288" spans="1:33" ht="12.75">
      <c r="A288" t="s">
        <v>567</v>
      </c>
      <c r="B288" s="15" t="s">
        <v>568</v>
      </c>
      <c r="C288" s="36">
        <v>46485.947</v>
      </c>
      <c r="D288" s="41">
        <v>6859</v>
      </c>
      <c r="E288" s="45">
        <v>53344.947</v>
      </c>
      <c r="F288" s="49">
        <v>37999</v>
      </c>
      <c r="G288" s="49">
        <v>2225</v>
      </c>
      <c r="H288" s="49">
        <v>507</v>
      </c>
      <c r="I288" s="49">
        <v>0</v>
      </c>
      <c r="J288" s="49">
        <v>2720</v>
      </c>
      <c r="K288" s="50">
        <v>-11</v>
      </c>
      <c r="L288" s="50">
        <v>28011</v>
      </c>
      <c r="M288" s="50">
        <v>6859</v>
      </c>
      <c r="N288" s="50">
        <v>0</v>
      </c>
      <c r="O288" s="50">
        <v>52651.414399999994</v>
      </c>
      <c r="P288" s="50">
        <v>4634.2</v>
      </c>
      <c r="Q288" s="50">
        <v>-23800</v>
      </c>
      <c r="R288" s="50">
        <v>1068.28</v>
      </c>
      <c r="S288" s="50">
        <v>34553.89439999999</v>
      </c>
      <c r="T288" s="50">
        <v>53344.947</v>
      </c>
      <c r="U288" s="50">
        <v>45343.20495</v>
      </c>
      <c r="V288" s="50">
        <v>-10789.31055000001</v>
      </c>
      <c r="W288" s="50">
        <v>-7552.517385000006</v>
      </c>
      <c r="X288" s="51">
        <v>0.858</v>
      </c>
      <c r="Y288" s="52">
        <v>8335</v>
      </c>
      <c r="Z288" s="46">
        <v>45769.964525999996</v>
      </c>
      <c r="AA288" s="46">
        <v>46083.90712407107</v>
      </c>
      <c r="AB288" s="46">
        <v>5528.963062276073</v>
      </c>
      <c r="AC288" s="46">
        <v>1878.3181284438929</v>
      </c>
      <c r="AD288" s="46">
        <v>15655782</v>
      </c>
      <c r="AE288" s="46">
        <v>0</v>
      </c>
      <c r="AF288" s="15" t="s">
        <v>568</v>
      </c>
      <c r="AG288" t="b">
        <f t="shared" si="4"/>
        <v>1</v>
      </c>
    </row>
    <row r="289" spans="1:33" ht="12.75">
      <c r="A289" t="s">
        <v>251</v>
      </c>
      <c r="B289" s="15" t="s">
        <v>252</v>
      </c>
      <c r="C289" s="36">
        <v>104617.682</v>
      </c>
      <c r="D289" s="41">
        <v>21929</v>
      </c>
      <c r="E289" s="45">
        <v>126546.682</v>
      </c>
      <c r="F289" s="49">
        <v>86037</v>
      </c>
      <c r="G289" s="49">
        <v>3190</v>
      </c>
      <c r="H289" s="49">
        <v>1459</v>
      </c>
      <c r="I289" s="49">
        <v>2206</v>
      </c>
      <c r="J289" s="49">
        <v>0</v>
      </c>
      <c r="K289" s="50">
        <v>178</v>
      </c>
      <c r="L289" s="50">
        <v>38900</v>
      </c>
      <c r="M289" s="50">
        <v>21929</v>
      </c>
      <c r="N289" s="50">
        <v>5939</v>
      </c>
      <c r="O289" s="50">
        <v>119212.8672</v>
      </c>
      <c r="P289" s="50">
        <v>5826.75</v>
      </c>
      <c r="Q289" s="50">
        <v>-38264.450000000004</v>
      </c>
      <c r="R289" s="50">
        <v>12026.650000000001</v>
      </c>
      <c r="S289" s="50">
        <v>98801.81719999999</v>
      </c>
      <c r="T289" s="50">
        <v>126546.682</v>
      </c>
      <c r="U289" s="50">
        <v>107564.6797</v>
      </c>
      <c r="V289" s="50">
        <v>-8762.862500000003</v>
      </c>
      <c r="W289" s="50">
        <v>-6134.003750000002</v>
      </c>
      <c r="X289" s="51">
        <v>0.952</v>
      </c>
      <c r="Y289" s="52">
        <v>39436</v>
      </c>
      <c r="Z289" s="46">
        <v>120472.441264</v>
      </c>
      <c r="AA289" s="46">
        <v>121298.77861422669</v>
      </c>
      <c r="AB289" s="46">
        <v>3075.8387923274845</v>
      </c>
      <c r="AC289" s="46">
        <v>-574.8061415046959</v>
      </c>
      <c r="AD289" s="46">
        <v>0</v>
      </c>
      <c r="AE289" s="46">
        <v>22668055</v>
      </c>
      <c r="AF289" s="15" t="s">
        <v>252</v>
      </c>
      <c r="AG289" t="b">
        <f t="shared" si="4"/>
        <v>1</v>
      </c>
    </row>
    <row r="290" spans="1:33" ht="12.75">
      <c r="A290" t="s">
        <v>271</v>
      </c>
      <c r="B290" s="15" t="s">
        <v>272</v>
      </c>
      <c r="C290" s="36">
        <v>34334.776</v>
      </c>
      <c r="D290" s="41">
        <v>6217</v>
      </c>
      <c r="E290" s="45">
        <v>40551.776</v>
      </c>
      <c r="F290" s="49">
        <v>23389</v>
      </c>
      <c r="G290" s="49">
        <v>5489</v>
      </c>
      <c r="H290" s="49">
        <v>1057</v>
      </c>
      <c r="I290" s="49">
        <v>0</v>
      </c>
      <c r="J290" s="49">
        <v>1595</v>
      </c>
      <c r="K290" s="50">
        <v>655</v>
      </c>
      <c r="L290" s="50">
        <v>5338</v>
      </c>
      <c r="M290" s="50">
        <v>6217</v>
      </c>
      <c r="N290" s="50">
        <v>1</v>
      </c>
      <c r="O290" s="50">
        <v>32407.7984</v>
      </c>
      <c r="P290" s="50">
        <v>6919.849999999999</v>
      </c>
      <c r="Q290" s="50">
        <v>-5094.900000000001</v>
      </c>
      <c r="R290" s="50">
        <v>4376.990000000001</v>
      </c>
      <c r="S290" s="50">
        <v>38609.738399999995</v>
      </c>
      <c r="T290" s="50">
        <v>40551.776</v>
      </c>
      <c r="U290" s="50">
        <v>34469.0096</v>
      </c>
      <c r="V290" s="50">
        <v>4140.728799999997</v>
      </c>
      <c r="W290" s="50">
        <v>2898.510159999998</v>
      </c>
      <c r="X290" s="51">
        <v>1.071</v>
      </c>
      <c r="Y290" s="52">
        <v>12467</v>
      </c>
      <c r="Z290" s="46">
        <v>43430.95209599999</v>
      </c>
      <c r="AA290" s="46">
        <v>43728.85108016838</v>
      </c>
      <c r="AB290" s="46">
        <v>3507.5680661079955</v>
      </c>
      <c r="AC290" s="46">
        <v>-143.07686772418492</v>
      </c>
      <c r="AD290" s="46">
        <v>0</v>
      </c>
      <c r="AE290" s="46">
        <v>1783739</v>
      </c>
      <c r="AF290" s="15" t="s">
        <v>272</v>
      </c>
      <c r="AG290" t="b">
        <f t="shared" si="4"/>
        <v>1</v>
      </c>
    </row>
    <row r="291" spans="1:33" ht="12.75">
      <c r="A291" t="s">
        <v>85</v>
      </c>
      <c r="B291" s="15" t="s">
        <v>86</v>
      </c>
      <c r="C291" s="36">
        <v>12710.435</v>
      </c>
      <c r="D291" s="41">
        <v>2579</v>
      </c>
      <c r="E291" s="45">
        <v>15289.435</v>
      </c>
      <c r="F291" s="49">
        <v>10404</v>
      </c>
      <c r="G291" s="49">
        <v>3454</v>
      </c>
      <c r="H291" s="49">
        <v>66</v>
      </c>
      <c r="I291" s="49">
        <v>0</v>
      </c>
      <c r="J291" s="49">
        <v>1038</v>
      </c>
      <c r="K291" s="50">
        <v>0</v>
      </c>
      <c r="L291" s="50">
        <v>9129</v>
      </c>
      <c r="M291" s="50">
        <v>2579</v>
      </c>
      <c r="N291" s="50">
        <v>0</v>
      </c>
      <c r="O291" s="50">
        <v>14415.7824</v>
      </c>
      <c r="P291" s="50">
        <v>3874.3</v>
      </c>
      <c r="Q291" s="50">
        <v>-7759.65</v>
      </c>
      <c r="R291" s="50">
        <v>640.22</v>
      </c>
      <c r="S291" s="50">
        <v>11170.652399999999</v>
      </c>
      <c r="T291" s="50">
        <v>15289.435</v>
      </c>
      <c r="U291" s="50">
        <v>12996.01975</v>
      </c>
      <c r="V291" s="50">
        <v>-1825.3673500000004</v>
      </c>
      <c r="W291" s="50">
        <v>-1277.7571450000003</v>
      </c>
      <c r="X291" s="51">
        <v>0.916</v>
      </c>
      <c r="Y291" s="52">
        <v>5289</v>
      </c>
      <c r="Z291" s="46">
        <v>14005.12246</v>
      </c>
      <c r="AA291" s="46">
        <v>14101.18555676946</v>
      </c>
      <c r="AB291" s="46">
        <v>2666.1345352182757</v>
      </c>
      <c r="AC291" s="46">
        <v>-984.5103986139047</v>
      </c>
      <c r="AD291" s="46">
        <v>0</v>
      </c>
      <c r="AE291" s="46">
        <v>5207075</v>
      </c>
      <c r="AF291" s="15" t="s">
        <v>86</v>
      </c>
      <c r="AG291" t="b">
        <f t="shared" si="4"/>
        <v>1</v>
      </c>
    </row>
    <row r="292" spans="1:33" ht="12.75">
      <c r="A292" t="s">
        <v>409</v>
      </c>
      <c r="B292" s="31" t="s">
        <v>410</v>
      </c>
      <c r="C292" s="36">
        <v>518076.019</v>
      </c>
      <c r="D292" s="41">
        <v>57119</v>
      </c>
      <c r="E292" s="45">
        <v>575195.019</v>
      </c>
      <c r="F292" s="49">
        <v>371512</v>
      </c>
      <c r="G292" s="49">
        <v>67233</v>
      </c>
      <c r="H292" s="49">
        <v>11729</v>
      </c>
      <c r="I292" s="49">
        <v>32024</v>
      </c>
      <c r="J292" s="49">
        <v>0</v>
      </c>
      <c r="K292" s="50">
        <v>6938</v>
      </c>
      <c r="L292" s="50">
        <v>77938</v>
      </c>
      <c r="M292" s="50">
        <v>57119</v>
      </c>
      <c r="N292" s="50">
        <v>18580</v>
      </c>
      <c r="O292" s="50">
        <v>514767.02719999995</v>
      </c>
      <c r="P292" s="50">
        <v>94338.09999999999</v>
      </c>
      <c r="Q292" s="50">
        <v>-87937.6</v>
      </c>
      <c r="R292" s="50">
        <v>35301.689999999995</v>
      </c>
      <c r="S292" s="50">
        <v>556469.2172</v>
      </c>
      <c r="T292" s="50">
        <v>575195.019</v>
      </c>
      <c r="U292" s="50">
        <v>488915.76615</v>
      </c>
      <c r="V292" s="50">
        <v>67553.45104999997</v>
      </c>
      <c r="W292" s="50">
        <v>47287.41573499998</v>
      </c>
      <c r="X292" s="51">
        <v>1.082</v>
      </c>
      <c r="Y292" s="52">
        <v>135458</v>
      </c>
      <c r="Z292" s="46">
        <v>622361.0105580001</v>
      </c>
      <c r="AA292" s="46">
        <v>626629.8719088042</v>
      </c>
      <c r="AB292" s="46">
        <v>4626.008592396198</v>
      </c>
      <c r="AC292" s="46">
        <v>975.3636585640174</v>
      </c>
      <c r="AD292" s="46">
        <v>132120810</v>
      </c>
      <c r="AE292" s="46">
        <v>0</v>
      </c>
      <c r="AF292" s="31" t="s">
        <v>410</v>
      </c>
      <c r="AG292" t="b">
        <f t="shared" si="4"/>
        <v>1</v>
      </c>
    </row>
    <row r="293" spans="1:33" ht="12.75">
      <c r="A293" t="s">
        <v>199</v>
      </c>
      <c r="B293" s="15" t="s">
        <v>200</v>
      </c>
      <c r="C293" s="36">
        <v>23513.476</v>
      </c>
      <c r="D293" s="41">
        <v>5389</v>
      </c>
      <c r="E293" s="45">
        <v>28902.476</v>
      </c>
      <c r="F293" s="49">
        <v>23770</v>
      </c>
      <c r="G293" s="49">
        <v>189</v>
      </c>
      <c r="H293" s="49">
        <v>3506</v>
      </c>
      <c r="I293" s="49">
        <v>0</v>
      </c>
      <c r="J293" s="49">
        <v>30</v>
      </c>
      <c r="K293" s="50">
        <v>3325</v>
      </c>
      <c r="L293" s="50">
        <v>18783</v>
      </c>
      <c r="M293" s="50">
        <v>5389</v>
      </c>
      <c r="N293" s="50">
        <v>0</v>
      </c>
      <c r="O293" s="50">
        <v>32935.712</v>
      </c>
      <c r="P293" s="50">
        <v>3166.25</v>
      </c>
      <c r="Q293" s="50">
        <v>-18791.8</v>
      </c>
      <c r="R293" s="50">
        <v>1387.54</v>
      </c>
      <c r="S293" s="50">
        <v>18697.702</v>
      </c>
      <c r="T293" s="50">
        <v>28902.476</v>
      </c>
      <c r="U293" s="50">
        <v>24567.1046</v>
      </c>
      <c r="V293" s="50">
        <v>-5869.402599999998</v>
      </c>
      <c r="W293" s="50">
        <v>-4108.5818199999985</v>
      </c>
      <c r="X293" s="51">
        <v>0.858</v>
      </c>
      <c r="Y293" s="52">
        <v>9644</v>
      </c>
      <c r="Z293" s="46">
        <v>24798.324407999997</v>
      </c>
      <c r="AA293" s="46">
        <v>24968.419588826157</v>
      </c>
      <c r="AB293" s="46">
        <v>2589.0107412718953</v>
      </c>
      <c r="AC293" s="46">
        <v>-1061.634192560285</v>
      </c>
      <c r="AD293" s="46">
        <v>0</v>
      </c>
      <c r="AE293" s="46">
        <v>10238400</v>
      </c>
      <c r="AF293" s="15" t="s">
        <v>200</v>
      </c>
      <c r="AG293" t="b">
        <f t="shared" si="4"/>
        <v>1</v>
      </c>
    </row>
    <row r="294" spans="1:33" ht="12.75">
      <c r="A294" t="s">
        <v>503</v>
      </c>
      <c r="B294" s="15" t="s">
        <v>504</v>
      </c>
      <c r="C294" s="36">
        <v>201472.759</v>
      </c>
      <c r="D294" s="41">
        <v>24341</v>
      </c>
      <c r="E294" s="45">
        <v>225813.759</v>
      </c>
      <c r="F294" s="49">
        <v>166196</v>
      </c>
      <c r="G294" s="49">
        <v>7339</v>
      </c>
      <c r="H294" s="49">
        <v>5017</v>
      </c>
      <c r="I294" s="49">
        <v>4259</v>
      </c>
      <c r="J294" s="49">
        <v>0</v>
      </c>
      <c r="K294" s="50">
        <v>799</v>
      </c>
      <c r="L294" s="50">
        <v>90939</v>
      </c>
      <c r="M294" s="50">
        <v>24341</v>
      </c>
      <c r="N294" s="50">
        <v>1739</v>
      </c>
      <c r="O294" s="50">
        <v>230281.1776</v>
      </c>
      <c r="P294" s="50">
        <v>14122.749999999998</v>
      </c>
      <c r="Q294" s="50">
        <v>-79455.44999999998</v>
      </c>
      <c r="R294" s="50">
        <v>5230.22</v>
      </c>
      <c r="S294" s="50">
        <v>170178.6976</v>
      </c>
      <c r="T294" s="50">
        <v>225813.759</v>
      </c>
      <c r="U294" s="50">
        <v>191941.69514999999</v>
      </c>
      <c r="V294" s="50">
        <v>-21762.99754999997</v>
      </c>
      <c r="W294" s="50">
        <v>-15234.098284999978</v>
      </c>
      <c r="X294" s="51">
        <v>0.933</v>
      </c>
      <c r="Y294" s="52">
        <v>55058</v>
      </c>
      <c r="Z294" s="46">
        <v>210684.237147</v>
      </c>
      <c r="AA294" s="46">
        <v>212129.3498419198</v>
      </c>
      <c r="AB294" s="46">
        <v>3852.834280974968</v>
      </c>
      <c r="AC294" s="46">
        <v>202.18934714278748</v>
      </c>
      <c r="AD294" s="46">
        <v>11132141</v>
      </c>
      <c r="AE294" s="46">
        <v>0</v>
      </c>
      <c r="AF294" s="15" t="s">
        <v>504</v>
      </c>
      <c r="AG294" t="b">
        <f t="shared" si="4"/>
        <v>1</v>
      </c>
    </row>
    <row r="295" spans="1:33" ht="12.75">
      <c r="A295" t="s">
        <v>519</v>
      </c>
      <c r="B295" s="15" t="s">
        <v>520</v>
      </c>
      <c r="C295" s="36">
        <v>347099.737</v>
      </c>
      <c r="D295" s="41">
        <v>26148</v>
      </c>
      <c r="E295" s="45">
        <v>373247.737</v>
      </c>
      <c r="F295" s="49">
        <v>192944</v>
      </c>
      <c r="G295" s="49">
        <v>23955</v>
      </c>
      <c r="H295" s="49">
        <v>10275</v>
      </c>
      <c r="I295" s="49">
        <v>0</v>
      </c>
      <c r="J295" s="49">
        <v>0</v>
      </c>
      <c r="K295" s="50">
        <v>1747</v>
      </c>
      <c r="L295" s="50">
        <v>17631</v>
      </c>
      <c r="M295" s="50">
        <v>26148</v>
      </c>
      <c r="N295" s="50">
        <v>15411</v>
      </c>
      <c r="O295" s="50">
        <v>267343.20639999997</v>
      </c>
      <c r="P295" s="50">
        <v>29095.5</v>
      </c>
      <c r="Q295" s="50">
        <v>-29570.65</v>
      </c>
      <c r="R295" s="50">
        <v>19228.53</v>
      </c>
      <c r="S295" s="50">
        <v>286096.58640000003</v>
      </c>
      <c r="T295" s="50">
        <v>373247.737</v>
      </c>
      <c r="U295" s="50">
        <v>317260.57645</v>
      </c>
      <c r="V295" s="50">
        <v>-31163.990049999964</v>
      </c>
      <c r="W295" s="50">
        <v>-21814.793034999973</v>
      </c>
      <c r="X295" s="51">
        <v>0.942</v>
      </c>
      <c r="Y295" s="52">
        <v>59427</v>
      </c>
      <c r="Z295" s="46">
        <v>351599.36825400003</v>
      </c>
      <c r="AA295" s="46">
        <v>354011.0375723606</v>
      </c>
      <c r="AB295" s="46">
        <v>5957.074016395924</v>
      </c>
      <c r="AC295" s="46">
        <v>2306.429082563744</v>
      </c>
      <c r="AD295" s="46">
        <v>137064161</v>
      </c>
      <c r="AE295" s="46">
        <v>0</v>
      </c>
      <c r="AF295" s="15" t="s">
        <v>520</v>
      </c>
      <c r="AG295" t="b">
        <f t="shared" si="4"/>
        <v>1</v>
      </c>
    </row>
    <row r="296" spans="1:33" ht="12.75">
      <c r="A296" t="s">
        <v>5</v>
      </c>
      <c r="B296" s="15" t="s">
        <v>6</v>
      </c>
      <c r="C296" s="36">
        <v>156015.695</v>
      </c>
      <c r="D296" s="41">
        <v>16035</v>
      </c>
      <c r="E296" s="45">
        <v>172050.695</v>
      </c>
      <c r="F296" s="49">
        <v>83896</v>
      </c>
      <c r="G296" s="49">
        <v>44244</v>
      </c>
      <c r="H296" s="49">
        <v>115046</v>
      </c>
      <c r="I296" s="49">
        <v>0</v>
      </c>
      <c r="J296" s="49">
        <v>6301</v>
      </c>
      <c r="K296" s="50">
        <v>112190</v>
      </c>
      <c r="L296" s="50">
        <v>19414</v>
      </c>
      <c r="M296" s="50">
        <v>16035</v>
      </c>
      <c r="N296" s="50">
        <v>3194</v>
      </c>
      <c r="O296" s="50">
        <v>116246.29759999999</v>
      </c>
      <c r="P296" s="50">
        <v>140752.35</v>
      </c>
      <c r="Q296" s="50">
        <v>-114578.3</v>
      </c>
      <c r="R296" s="50">
        <v>10329.37</v>
      </c>
      <c r="S296" s="50">
        <v>152749.7176</v>
      </c>
      <c r="T296" s="50">
        <v>172050.695</v>
      </c>
      <c r="U296" s="50">
        <v>146243.09075</v>
      </c>
      <c r="V296" s="50">
        <v>6506.626850000001</v>
      </c>
      <c r="W296" s="50">
        <v>4554.638795</v>
      </c>
      <c r="X296" s="51">
        <v>1.026</v>
      </c>
      <c r="Y296" s="52">
        <v>39501</v>
      </c>
      <c r="Z296" s="46">
        <v>176524.01307000002</v>
      </c>
      <c r="AA296" s="46">
        <v>177734.81600286326</v>
      </c>
      <c r="AB296" s="46">
        <v>4499.501683574169</v>
      </c>
      <c r="AC296" s="46">
        <v>848.8567497419886</v>
      </c>
      <c r="AD296" s="46">
        <v>33530690</v>
      </c>
      <c r="AE296" s="46">
        <v>0</v>
      </c>
      <c r="AF296" s="15" t="s">
        <v>6</v>
      </c>
      <c r="AG296" t="b">
        <f t="shared" si="4"/>
        <v>1</v>
      </c>
    </row>
    <row r="297" spans="1:33" ht="12.75">
      <c r="A297" t="s">
        <v>65</v>
      </c>
      <c r="B297" s="15" t="s">
        <v>66</v>
      </c>
      <c r="C297" s="36">
        <v>54271.68</v>
      </c>
      <c r="D297" s="41">
        <v>7540</v>
      </c>
      <c r="E297" s="45">
        <v>61811.68</v>
      </c>
      <c r="F297" s="49">
        <v>47094</v>
      </c>
      <c r="G297" s="49">
        <v>1848</v>
      </c>
      <c r="H297" s="49">
        <v>2560</v>
      </c>
      <c r="I297" s="49">
        <v>0</v>
      </c>
      <c r="J297" s="49">
        <v>3645</v>
      </c>
      <c r="K297" s="50">
        <v>110</v>
      </c>
      <c r="L297" s="50">
        <v>25255</v>
      </c>
      <c r="M297" s="50">
        <v>7540</v>
      </c>
      <c r="N297" s="50">
        <v>0</v>
      </c>
      <c r="O297" s="50">
        <v>65253.4464</v>
      </c>
      <c r="P297" s="50">
        <v>6845.05</v>
      </c>
      <c r="Q297" s="50">
        <v>-21560.25</v>
      </c>
      <c r="R297" s="50">
        <v>2115.65</v>
      </c>
      <c r="S297" s="50">
        <v>52653.896400000005</v>
      </c>
      <c r="T297" s="50">
        <v>61811.68</v>
      </c>
      <c r="U297" s="50">
        <v>52539.928</v>
      </c>
      <c r="V297" s="50">
        <v>113.9684000000052</v>
      </c>
      <c r="W297" s="50">
        <v>79.77788000000363</v>
      </c>
      <c r="X297" s="51">
        <v>1.001</v>
      </c>
      <c r="Y297" s="52">
        <v>21383</v>
      </c>
      <c r="Z297" s="46">
        <v>61873.49167999999</v>
      </c>
      <c r="AA297" s="46">
        <v>62297.89062657802</v>
      </c>
      <c r="AB297" s="46">
        <v>2913.4307920580845</v>
      </c>
      <c r="AC297" s="46">
        <v>-737.2141417740959</v>
      </c>
      <c r="AD297" s="46">
        <v>0</v>
      </c>
      <c r="AE297" s="46">
        <v>15763850</v>
      </c>
      <c r="AF297" s="15" t="s">
        <v>66</v>
      </c>
      <c r="AG297" t="b">
        <f t="shared" si="4"/>
        <v>1</v>
      </c>
    </row>
    <row r="298" spans="1:33" ht="12.75">
      <c r="A298" t="s">
        <v>197</v>
      </c>
      <c r="B298" s="15" t="s">
        <v>198</v>
      </c>
      <c r="C298" s="36">
        <v>44849.505</v>
      </c>
      <c r="D298" s="41">
        <v>7351</v>
      </c>
      <c r="E298" s="45">
        <v>52200.505</v>
      </c>
      <c r="F298" s="49">
        <v>26684</v>
      </c>
      <c r="G298" s="49">
        <v>6950</v>
      </c>
      <c r="H298" s="49">
        <v>362</v>
      </c>
      <c r="I298" s="49">
        <v>0</v>
      </c>
      <c r="J298" s="49">
        <v>1969</v>
      </c>
      <c r="K298" s="50">
        <v>73</v>
      </c>
      <c r="L298" s="50">
        <v>12615</v>
      </c>
      <c r="M298" s="50">
        <v>7351</v>
      </c>
      <c r="N298" s="50">
        <v>4</v>
      </c>
      <c r="O298" s="50">
        <v>36973.350399999996</v>
      </c>
      <c r="P298" s="50">
        <v>7888.849999999999</v>
      </c>
      <c r="Q298" s="50">
        <v>-10788.199999999999</v>
      </c>
      <c r="R298" s="50">
        <v>4103.8</v>
      </c>
      <c r="S298" s="50">
        <v>38177.80039999999</v>
      </c>
      <c r="T298" s="50">
        <v>52200.505</v>
      </c>
      <c r="U298" s="50">
        <v>44370.429249999994</v>
      </c>
      <c r="V298" s="50">
        <v>-6192.628850000001</v>
      </c>
      <c r="W298" s="50">
        <v>-4334.840195000001</v>
      </c>
      <c r="X298" s="51">
        <v>0.917</v>
      </c>
      <c r="Y298" s="52">
        <v>13595</v>
      </c>
      <c r="Z298" s="46">
        <v>47867.863085</v>
      </c>
      <c r="AA298" s="46">
        <v>48196.195463157695</v>
      </c>
      <c r="AB298" s="46">
        <v>3545.14126246103</v>
      </c>
      <c r="AC298" s="46">
        <v>-105.50367137115063</v>
      </c>
      <c r="AD298" s="46">
        <v>0</v>
      </c>
      <c r="AE298" s="46">
        <v>1434322</v>
      </c>
      <c r="AF298" s="15" t="s">
        <v>198</v>
      </c>
      <c r="AG298" t="b">
        <f t="shared" si="4"/>
        <v>1</v>
      </c>
    </row>
    <row r="299" spans="1:33" ht="12.75">
      <c r="A299" t="s">
        <v>557</v>
      </c>
      <c r="B299" s="15" t="s">
        <v>558</v>
      </c>
      <c r="C299" s="36">
        <v>14961.985</v>
      </c>
      <c r="D299" s="41">
        <v>2326</v>
      </c>
      <c r="E299" s="45">
        <v>17287.985</v>
      </c>
      <c r="F299" s="49">
        <v>14061</v>
      </c>
      <c r="G299" s="49">
        <v>364</v>
      </c>
      <c r="H299" s="49">
        <v>1078</v>
      </c>
      <c r="I299" s="49">
        <v>0</v>
      </c>
      <c r="J299" s="49">
        <v>1477</v>
      </c>
      <c r="K299" s="50">
        <v>644</v>
      </c>
      <c r="L299" s="50">
        <v>9032</v>
      </c>
      <c r="M299" s="50">
        <v>2326</v>
      </c>
      <c r="N299" s="50">
        <v>0</v>
      </c>
      <c r="O299" s="50">
        <v>19482.921599999998</v>
      </c>
      <c r="P299" s="50">
        <v>2481.1499999999996</v>
      </c>
      <c r="Q299" s="50">
        <v>-8224.6</v>
      </c>
      <c r="R299" s="50">
        <v>441.65999999999997</v>
      </c>
      <c r="S299" s="50">
        <v>14181.131599999999</v>
      </c>
      <c r="T299" s="50">
        <v>17287.985</v>
      </c>
      <c r="U299" s="50">
        <v>14694.78725</v>
      </c>
      <c r="V299" s="50">
        <v>-513.6556500000006</v>
      </c>
      <c r="W299" s="50">
        <v>-359.5589550000004</v>
      </c>
      <c r="X299" s="51">
        <v>0.979</v>
      </c>
      <c r="Y299" s="52">
        <v>3626</v>
      </c>
      <c r="Z299" s="46">
        <v>16924.937315</v>
      </c>
      <c r="AA299" s="46">
        <v>17041.027830863142</v>
      </c>
      <c r="AB299" s="46">
        <v>4699.67673217406</v>
      </c>
      <c r="AC299" s="46">
        <v>1049.0317983418795</v>
      </c>
      <c r="AD299" s="46">
        <v>3803789</v>
      </c>
      <c r="AE299" s="46">
        <v>0</v>
      </c>
      <c r="AF299" s="15" t="s">
        <v>558</v>
      </c>
      <c r="AG299" t="b">
        <f t="shared" si="4"/>
        <v>1</v>
      </c>
    </row>
    <row r="300" spans="1:33" ht="12.75">
      <c r="A300" t="s">
        <v>561</v>
      </c>
      <c r="B300" s="15" t="s">
        <v>562</v>
      </c>
      <c r="C300" s="36">
        <v>31838.036</v>
      </c>
      <c r="D300" s="41">
        <v>7193</v>
      </c>
      <c r="E300" s="45">
        <v>39031.036</v>
      </c>
      <c r="F300" s="49">
        <v>20038</v>
      </c>
      <c r="G300" s="49">
        <v>506</v>
      </c>
      <c r="H300" s="49">
        <v>320</v>
      </c>
      <c r="I300" s="49">
        <v>1764</v>
      </c>
      <c r="J300" s="49">
        <v>0</v>
      </c>
      <c r="K300" s="50">
        <v>0</v>
      </c>
      <c r="L300" s="50">
        <v>16093</v>
      </c>
      <c r="M300" s="50">
        <v>7193</v>
      </c>
      <c r="N300" s="50">
        <v>740</v>
      </c>
      <c r="O300" s="50">
        <v>27764.6528</v>
      </c>
      <c r="P300" s="50">
        <v>2201.5</v>
      </c>
      <c r="Q300" s="50">
        <v>-14308.05</v>
      </c>
      <c r="R300" s="50">
        <v>3378.2400000000002</v>
      </c>
      <c r="S300" s="50">
        <v>19036.342800000002</v>
      </c>
      <c r="T300" s="50">
        <v>39031.036</v>
      </c>
      <c r="U300" s="50">
        <v>33176.3806</v>
      </c>
      <c r="V300" s="50">
        <v>-14140.037799999995</v>
      </c>
      <c r="W300" s="50">
        <v>-9898.026459999995</v>
      </c>
      <c r="X300" s="51">
        <v>0.746</v>
      </c>
      <c r="Y300" s="52">
        <v>4823</v>
      </c>
      <c r="Z300" s="46">
        <v>29117.152856</v>
      </c>
      <c r="AA300" s="46">
        <v>29316.87148612593</v>
      </c>
      <c r="AB300" s="46">
        <v>6078.555149518127</v>
      </c>
      <c r="AC300" s="46">
        <v>2427.9102156859467</v>
      </c>
      <c r="AD300" s="46">
        <v>11709811</v>
      </c>
      <c r="AE300" s="46">
        <v>0</v>
      </c>
      <c r="AF300" s="15" t="s">
        <v>562</v>
      </c>
      <c r="AG300" t="b">
        <f t="shared" si="4"/>
        <v>1</v>
      </c>
    </row>
  </sheetData>
  <sheetProtection/>
  <mergeCells count="5">
    <mergeCell ref="I4:J4"/>
    <mergeCell ref="F1:N1"/>
    <mergeCell ref="O1:S1"/>
    <mergeCell ref="H2:J2"/>
    <mergeCell ref="I3:J3"/>
  </mergeCells>
  <printOptions headings="1"/>
  <pageMargins left="0.71" right="0.2" top="1" bottom="1" header="0.5" footer="0.5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scbosto</cp:lastModifiedBy>
  <cp:lastPrinted>2011-03-01T13:30:30Z</cp:lastPrinted>
  <dcterms:created xsi:type="dcterms:W3CDTF">2004-02-02T13:01:05Z</dcterms:created>
  <dcterms:modified xsi:type="dcterms:W3CDTF">2011-03-01T13:30:48Z</dcterms:modified>
  <cp:category/>
  <cp:version/>
  <cp:contentType/>
  <cp:contentStatus/>
</cp:coreProperties>
</file>