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570" windowWidth="11355" windowHeight="5100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8" r:id="rId6"/>
    <sheet name="Tabell 6" sheetId="19" r:id="rId7"/>
    <sheet name="Tabell 7" sheetId="20" r:id="rId8"/>
    <sheet name="Tabell 8" sheetId="21" r:id="rId9"/>
    <sheet name="Tabell 9" sheetId="23" r:id="rId10"/>
    <sheet name="Tabell 10" sheetId="24" r:id="rId11"/>
    <sheet name="Tabell 11" sheetId="2" r:id="rId12"/>
    <sheet name="Tabell 12" sheetId="25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A62" i="6" l="1"/>
  <c r="A61" i="6"/>
  <c r="A6" i="6"/>
  <c r="A5" i="6"/>
  <c r="C19" i="24" l="1"/>
  <c r="C18" i="24"/>
  <c r="C17" i="24"/>
  <c r="C16" i="24"/>
  <c r="C21" i="24" s="1"/>
  <c r="C12" i="24"/>
  <c r="C14" i="24" s="1"/>
  <c r="C20" i="24" s="1"/>
  <c r="C11" i="24"/>
  <c r="N29" i="23"/>
  <c r="E29" i="23"/>
  <c r="N28" i="23"/>
  <c r="E28" i="23"/>
  <c r="N27" i="23"/>
  <c r="E27" i="23"/>
  <c r="N26" i="23"/>
  <c r="E26" i="23"/>
  <c r="N25" i="23"/>
  <c r="E25" i="23"/>
  <c r="N24" i="23"/>
  <c r="E24" i="23"/>
  <c r="N23" i="23"/>
  <c r="E23" i="23"/>
  <c r="N22" i="23"/>
  <c r="E22" i="23"/>
  <c r="N21" i="23"/>
  <c r="E21" i="23"/>
  <c r="N20" i="23"/>
  <c r="E20" i="23"/>
  <c r="N19" i="23"/>
  <c r="E19" i="23"/>
  <c r="N18" i="23"/>
  <c r="E18" i="23"/>
  <c r="N17" i="23"/>
  <c r="E17" i="23"/>
  <c r="N16" i="23"/>
  <c r="E16" i="23"/>
  <c r="N15" i="23"/>
  <c r="E15" i="23"/>
  <c r="N14" i="23"/>
  <c r="E14" i="23"/>
  <c r="N13" i="23"/>
  <c r="E13" i="23"/>
  <c r="N12" i="23"/>
  <c r="E12" i="23"/>
  <c r="N11" i="23"/>
  <c r="E11" i="23"/>
  <c r="N10" i="23"/>
  <c r="E10" i="23"/>
  <c r="N9" i="23"/>
  <c r="E9" i="23"/>
  <c r="N8" i="23"/>
  <c r="A1" i="2"/>
  <c r="D8" i="19" l="1"/>
  <c r="I3" i="16" l="1"/>
  <c r="J5" i="17"/>
  <c r="A2" i="17"/>
  <c r="A32" i="16" l="1"/>
  <c r="A2" i="19" l="1"/>
  <c r="A2" i="20"/>
  <c r="A2" i="21"/>
  <c r="A2" i="18"/>
  <c r="B5" i="18"/>
  <c r="B5" i="21"/>
  <c r="O5" i="19"/>
  <c r="B5" i="20"/>
  <c r="M5" i="19"/>
  <c r="P5" i="19"/>
  <c r="B5" i="19"/>
  <c r="Q5" i="19"/>
  <c r="N5" i="19"/>
  <c r="R5" i="19"/>
  <c r="E7" i="19" s="1"/>
  <c r="L5" i="19"/>
  <c r="G5" i="19" s="1"/>
  <c r="B5" i="17"/>
  <c r="A2" i="7"/>
  <c r="C7" i="5"/>
  <c r="A30" i="5"/>
  <c r="C6" i="5"/>
  <c r="B5" i="7"/>
  <c r="B4" i="5"/>
  <c r="B5" i="16"/>
  <c r="B3" i="5"/>
  <c r="B4" i="16"/>
  <c r="A2" i="16"/>
  <c r="J7" i="19" l="1"/>
  <c r="E5" i="19"/>
  <c r="J5" i="19"/>
  <c r="I7" i="19"/>
  <c r="H7" i="19"/>
  <c r="I5" i="19"/>
  <c r="H5" i="19"/>
  <c r="G7" i="19"/>
  <c r="J6" i="5"/>
  <c r="I6" i="5"/>
  <c r="G4" i="5"/>
  <c r="D7" i="5"/>
  <c r="D6" i="5"/>
  <c r="C3" i="5"/>
  <c r="A1" i="5"/>
  <c r="J2" i="2"/>
  <c r="N7" i="2"/>
  <c r="M7" i="2"/>
  <c r="K7" i="2"/>
  <c r="J7" i="2"/>
  <c r="I7" i="2"/>
  <c r="I6" i="2"/>
  <c r="H7" i="2"/>
  <c r="E8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<sst xmlns="http://schemas.openxmlformats.org/spreadsheetml/2006/main" count="722" uniqueCount="330">
  <si>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</si>
  <si>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</si>
  <si>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</si>
  <si>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</si>
  <si>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</si>
  <si>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</si>
  <si>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</si>
  <si>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</si>
  <si>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</si>
  <si>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</si>
  <si>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</si>
  <si>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</si>
  <si>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</si>
  <si>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</si>
  <si>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</si>
  <si>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</si>
  <si>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</si>
  <si>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</si>
  <si>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</si>
  <si>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</si>
  <si>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</si>
  <si>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</si>
  <si>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</si>
  <si>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</si>
  <si>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</si>
  <si>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</si>
  <si>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</si>
  <si>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</si>
  <si>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</si>
  <si>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landsting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</si>
  <si>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</si>
  <si>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</si>
  <si>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</si>
  <si>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</si>
  <si>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</si>
  <si>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t>1) Exklusive kommun utanför landsting.</t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</si>
  <si>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</si>
  <si>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</si>
  <si>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</si>
  <si>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</si>
  <si>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</si>
  <si>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</si>
  <si>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</si>
  <si>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</si>
  <si>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</si>
  <si>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</si>
  <si>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</si>
  <si>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</si>
  <si>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</si>
  <si>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</si>
  <si>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</si>
  <si>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</si>
  <si>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</si>
  <si>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</si>
  <si>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</si>
  <si>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</si>
  <si>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</si>
  <si>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</si>
  <si>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</si>
  <si>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</si>
  <si>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</si>
  <si>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</si>
  <si>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</si>
  <si>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</si>
  <si>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</si>
  <si>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</si>
  <si>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</si>
  <si>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Landsting</t>
  </si>
  <si>
    <t>(Bilaga 2)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</si>
  <si>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</si>
  <si>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</si>
  <si>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</si>
  <si>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</si>
  <si>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</si>
  <si>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</si>
  <si>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</si>
  <si>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</si>
  <si>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</si>
  <si>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>Avdelning för nationalräkenskaper</t>
  </si>
  <si>
    <t>Offentlig ekonomi och mikrosimuleringar</t>
  </si>
  <si>
    <t>Kommunalekonomisk utjämning för landsting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</si>
  <si>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</si>
  <si>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</si>
  <si>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</si>
  <si>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</si>
  <si>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</si>
  <si>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</si>
  <si>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</si>
  <si>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</si>
  <si>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</si>
  <si>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</si>
  <si>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Glesbygdstillägg</t>
  </si>
  <si>
    <t>Tabell 8</t>
  </si>
  <si>
    <t>Tabell 9</t>
  </si>
  <si>
    <t>Befolkningsförändringar</t>
  </si>
  <si>
    <t>Lönekostnader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</si>
  <si>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</si>
  <si>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</si>
  <si>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</si>
  <si>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</si>
  <si>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</si>
  <si>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</si>
  <si>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</si>
  <si>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</si>
  <si>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</si>
  <si>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</si>
  <si>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</si>
  <si>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</si>
  <si>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</si>
  <si>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</si>
  <si>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</si>
  <si>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</si>
  <si>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</si>
  <si>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</si>
  <si>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</si>
  <si>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</si>
  <si>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 xml:space="preserve">    därav</t>
  </si>
  <si>
    <t>förändringar</t>
  </si>
  <si>
    <t>utjämnings-</t>
  </si>
  <si>
    <t>glesbygds-</t>
  </si>
  <si>
    <t>avgift(-)</t>
  </si>
  <si>
    <t>tillägg</t>
  </si>
  <si>
    <t>Genomsnittlig</t>
  </si>
  <si>
    <t>kr/inv.</t>
  </si>
  <si>
    <t>strukturkostnad:</t>
  </si>
  <si>
    <t>Vägt genomsnitt:</t>
  </si>
  <si>
    <t>Kr/inv.</t>
  </si>
  <si>
    <t>Standard-</t>
  </si>
  <si>
    <t>Kostnad</t>
  </si>
  <si>
    <t>Glesbygds-</t>
  </si>
  <si>
    <t>(Tabell 5)</t>
  </si>
  <si>
    <t>HIV,</t>
  </si>
  <si>
    <t xml:space="preserve">sjukvård, </t>
  </si>
  <si>
    <t>faktor</t>
  </si>
  <si>
    <t>sjukvård,</t>
  </si>
  <si>
    <t>Korrig-</t>
  </si>
  <si>
    <t>erings-</t>
  </si>
  <si>
    <t>okorrigerad</t>
  </si>
  <si>
    <t>korrigerad</t>
  </si>
  <si>
    <t xml:space="preserve">E </t>
  </si>
  <si>
    <t>Sjukhus</t>
  </si>
  <si>
    <t>Resor</t>
  </si>
  <si>
    <t>enheter</t>
  </si>
  <si>
    <t>Små</t>
  </si>
  <si>
    <t>Ambulans</t>
  </si>
  <si>
    <t>Vårdcentral</t>
  </si>
  <si>
    <t>Observations-</t>
  </si>
  <si>
    <t>platser</t>
  </si>
  <si>
    <t>A+B+C+D+E+F+G+H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</si>
  <si>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</si>
  <si>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</si>
  <si>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</si>
  <si>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</si>
  <si>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</si>
  <si>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</si>
  <si>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</si>
  <si>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</si>
  <si>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</si>
  <si>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</si>
  <si>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</si>
  <si>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 xml:space="preserve">1) För att erhålla tillägg i den preliminära beräkningen krävs det att folkmängden i landstinget ökat med minst 0,8 procentenheter mellan den 1 november två år före utjämningsåret och den 30 juni året före utjämningsåret. </t>
  </si>
  <si>
    <t>Brutto-</t>
  </si>
  <si>
    <t>den 31 dec</t>
  </si>
  <si>
    <t>per</t>
  </si>
  <si>
    <t>invånare</t>
  </si>
  <si>
    <t>Löne-</t>
  </si>
  <si>
    <t>index</t>
  </si>
  <si>
    <t>Justerad</t>
  </si>
  <si>
    <t>löne-</t>
  </si>
  <si>
    <t>kostnads-</t>
  </si>
  <si>
    <t>andel</t>
  </si>
  <si>
    <t>hälso-</t>
  </si>
  <si>
    <t>och</t>
  </si>
  <si>
    <t>E</t>
  </si>
  <si>
    <t>1) Bruttotillägg beräknas endast om Löneindexet är större än 100.</t>
  </si>
  <si>
    <t>Korr-</t>
  </si>
  <si>
    <t>igerings-</t>
  </si>
  <si>
    <t>Roten ur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</si>
  <si>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</si>
  <si>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</si>
  <si>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</si>
  <si>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</si>
  <si>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</si>
  <si>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</si>
  <si>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</si>
  <si>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</si>
  <si>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</si>
  <si>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</si>
  <si>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</si>
  <si>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</si>
  <si>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</si>
  <si>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</si>
  <si>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t>1) För Stockholms län gäller dock att 60 procent av den beräknade kollektivtrafikkostnaden tillfaller landstinget. Gotlands kommun specialbehandlas.</t>
  </si>
  <si>
    <t>F x G</t>
  </si>
  <si>
    <t>B-C</t>
  </si>
  <si>
    <r>
      <t>(D-100)xE/100</t>
    </r>
    <r>
      <rPr>
        <vertAlign val="superscript"/>
        <sz val="10"/>
        <rFont val="Arial"/>
        <family val="2"/>
      </rPr>
      <t>1</t>
    </r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</si>
  <si>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</si>
  <si>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</si>
  <si>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</si>
  <si>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r>
      <t>sjukvård</t>
    </r>
    <r>
      <rPr>
        <vertAlign val="superscript"/>
        <sz val="10"/>
        <rFont val="Arial"/>
        <family val="2"/>
      </rPr>
      <t>1</t>
    </r>
  </si>
  <si>
    <r>
      <t>Löner</t>
    </r>
    <r>
      <rPr>
        <vertAlign val="superscript"/>
        <sz val="10"/>
        <rFont val="Arial"/>
        <family val="2"/>
      </rPr>
      <t>1</t>
    </r>
  </si>
  <si>
    <r>
      <t>trafik</t>
    </r>
    <r>
      <rPr>
        <vertAlign val="superscript"/>
        <sz val="10"/>
        <rFont val="Arial"/>
        <family val="2"/>
      </rPr>
      <t>1</t>
    </r>
  </si>
  <si>
    <t>B+C</t>
  </si>
  <si>
    <t>D x E</t>
  </si>
  <si>
    <t>(F+G)/H</t>
  </si>
  <si>
    <t>1) Standardkostnaderna är omräknade till utjämningsårets kostnadsnivå med hjälp av nettoprisindex (NPI).</t>
  </si>
  <si>
    <t>2016</t>
  </si>
  <si>
    <t>utfall</t>
  </si>
  <si>
    <t>2003</t>
  </si>
  <si>
    <t>1</t>
  </si>
  <si>
    <t>95</t>
  </si>
  <si>
    <t>85</t>
  </si>
  <si>
    <t>0</t>
  </si>
  <si>
    <t>90</t>
  </si>
  <si>
    <t>115</t>
  </si>
  <si>
    <t>1,050</t>
  </si>
  <si>
    <t>1,053</t>
  </si>
  <si>
    <t>nej</t>
  </si>
  <si>
    <t>Landsting 2016_utfall_09DEC15_1409</t>
  </si>
  <si>
    <t>Hela riket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</si>
  <si>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</si>
  <si>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</si>
  <si>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</si>
  <si>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</si>
  <si>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</si>
  <si>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</si>
  <si>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</si>
  <si>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 kommun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</si>
  <si>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</si>
  <si>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</si>
  <si>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</si>
  <si>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</si>
  <si>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</si>
  <si>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</si>
  <si>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</si>
  <si>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</si>
  <si>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</si>
  <si>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</si>
  <si>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</si>
  <si>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</si>
  <si>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</si>
  <si>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Införandebidrag och strukturbidrag</t>
  </si>
  <si>
    <t>Tabell 10</t>
  </si>
  <si>
    <t>Regleringspost</t>
  </si>
  <si>
    <t>Tabell 11</t>
  </si>
  <si>
    <t>Tabell 12</t>
  </si>
  <si>
    <t>Kommunalekonomisk utjämning, översikt åren 2005-2016</t>
  </si>
  <si>
    <t>Förfrågningar</t>
  </si>
  <si>
    <t>Nina Grönborg  019-17 68 41</t>
  </si>
  <si>
    <t>Mats Rönnbacka 019-17 61 84</t>
  </si>
  <si>
    <t>E-post: offentlig.ekonomi@scb.se</t>
  </si>
  <si>
    <t>För mer information:</t>
  </si>
  <si>
    <t>http://www.scb.se/OE0115</t>
  </si>
  <si>
    <t>Tabell 9  Införandebidrag åren 2014-2019 samt strukturbidrag</t>
  </si>
  <si>
    <t>Kommunalekonomisk</t>
  </si>
  <si>
    <t>Bidrags-</t>
  </si>
  <si>
    <t>Införandebidrag avseende 2014 års förändringar, kr/inv</t>
  </si>
  <si>
    <t>Strukturbidrag, kr/inv</t>
  </si>
  <si>
    <t>den 1 nov.</t>
  </si>
  <si>
    <t>utjämning 2013</t>
  </si>
  <si>
    <t>förändring,</t>
  </si>
  <si>
    <t xml:space="preserve">Kommun utanför </t>
  </si>
  <si>
    <t>Slutlig</t>
  </si>
  <si>
    <t>Utfall enligt</t>
  </si>
  <si>
    <t>kronor/</t>
  </si>
  <si>
    <t>minskning</t>
  </si>
  <si>
    <t>struktur-</t>
  </si>
  <si>
    <r>
      <t>ny modell</t>
    </r>
    <r>
      <rPr>
        <vertAlign val="superscript"/>
        <sz val="10"/>
        <rFont val="Arial"/>
        <family val="2"/>
      </rPr>
      <t>1</t>
    </r>
  </si>
  <si>
    <t>Kronor per invånare</t>
  </si>
  <si>
    <t>1) Utfallet 2013 enligt ny modell beräknas exkl. införandebidrag samt den särskilda kompensationen till följd av förändringar i inkomstutjämningen.</t>
  </si>
  <si>
    <t>Tabell 10 Regleringspost 2012-2016</t>
  </si>
  <si>
    <t>Utjämningsår</t>
  </si>
  <si>
    <t>Utfall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</si>
  <si>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</si>
  <si>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</si>
  <si>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</si>
  <si>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</si>
  <si>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</si>
  <si>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</si>
  <si>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</si>
  <si>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</si>
  <si>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</si>
  <si>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</si>
  <si>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</si>
  <si>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</si>
  <si>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</si>
  <si>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</si>
  <si>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</si>
  <si>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</si>
  <si>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</si>
  <si>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</si>
  <si>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</si>
  <si>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</si>
  <si>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</si>
  <si>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Totalt</t>
  </si>
  <si>
    <t xml:space="preserve">Tabell 12    Kommunalekonomisk utjämning för kommuner och landsting </t>
  </si>
  <si>
    <t>utjämningsåren 2005–2016,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</si>
  <si>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</si>
  <si>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</si>
  <si>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</si>
  <si>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</si>
  <si>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</si>
  <si>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</si>
  <si>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</si>
  <si>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</si>
  <si>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</si>
  <si>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</si>
  <si>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</si>
  <si>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</si>
  <si>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</si>
  <si>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</si>
  <si>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2005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</si>
  <si>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</si>
  <si>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</si>
  <si>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</si>
  <si>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</si>
  <si>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</si>
  <si>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</si>
  <si>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</si>
  <si>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</si>
  <si>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</si>
  <si>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</si>
  <si>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</si>
  <si>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1) Kommuner och landsting garanteras genom ett inkomstutjämningsbidrag 115 procent</t>
  </si>
  <si>
    <t>av en uppräknad medelskattekraft. Före utjämningsår 2012 var garantinivån 110 procent</t>
  </si>
  <si>
    <t xml:space="preserve">för landsting. Kommuner och landsting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</si>
  <si>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</si>
  <si>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</si>
  <si>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2) Genomsnittlig skattesats 2003 (därav 95 respektive 85 procent) ökad med länets avvikelse från genomsnittlig skatteväxlingsnivå.</t>
  </si>
  <si>
    <t>3) Genomsnittlig skattesats 2003 (därav 90 respektive 85 procent) minskad med länets avvikelse från genomsnittlig skatteväxlingsnivå.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</si>
</sst>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k_r_-;\-* #,##0.00\ _k_r_-;_-* &quot;-&quot;??\ _k_r_-;_-@_-"/>
    <numFmt numFmtId="164" formatCode="#0.00"/>
    <numFmt numFmtId="165" formatCode="###\ ###\ ###\ ###\ ##0"/>
    <numFmt numFmtId="166" formatCode="#0"/>
    <numFmt numFmtId="167" formatCode="00"/>
    <numFmt numFmtId="168" formatCode="#\ ###\ ##0"/>
    <numFmt numFmtId="169" formatCode="###\ ##0"/>
    <numFmt numFmtId="170" formatCode="#\ ##0.0\ "/>
    <numFmt numFmtId="171" formatCode="#\ ###\ ###\ ###\ ##0"/>
    <numFmt numFmtId="172" formatCode="0.000"/>
    <numFmt numFmtId="173" formatCode="0.0"/>
    <numFmt numFmtId="174" formatCode="00.0000000000000"/>
    <numFmt numFmtId="175" formatCode="##\ ##0"/>
    <numFmt numFmtId="176" formatCode="#,##0_ ;[Red]\-#,##0\ "/>
    <numFmt numFmtId="177" formatCode="#,##0.000"/>
    <numFmt numFmtId="178" formatCode="#,##0.0"/>
    <numFmt numFmtId="179" formatCode="#,##0.000000"/>
    <numFmt numFmtId="180" formatCode="0.0%"/>
  </numFmts>
  <fonts count="3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337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2" xfId="2" applyFont="1" applyBorder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8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7" fontId="2" fillId="0" borderId="1" xfId="3" applyNumberFormat="1" applyFont="1" applyBorder="1"/>
    <xf numFmtId="167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7" fontId="2" fillId="0" borderId="0" xfId="3" applyNumberFormat="1" applyFont="1"/>
    <xf numFmtId="0" fontId="2" fillId="0" borderId="5" xfId="3" applyFont="1" applyBorder="1" applyAlignment="1">
      <alignment horizontal="right"/>
    </xf>
    <xf numFmtId="169" fontId="2" fillId="0" borderId="5" xfId="3" applyNumberFormat="1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69" fontId="2" fillId="0" borderId="0" xfId="3" applyNumberFormat="1" applyFont="1" applyAlignment="1">
      <alignment horizontal="right"/>
    </xf>
    <xf numFmtId="170" fontId="2" fillId="0" borderId="0" xfId="3" applyNumberFormat="1" applyFont="1" applyAlignment="1">
      <alignment horizontal="right"/>
    </xf>
    <xf numFmtId="164" fontId="2" fillId="0" borderId="0" xfId="1" quotePrefix="1" applyNumberFormat="1" applyFont="1" applyAlignment="1">
      <alignment horizontal="right"/>
    </xf>
    <xf numFmtId="171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2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2" fontId="10" fillId="0" borderId="11" xfId="3" applyNumberFormat="1" applyFont="1" applyFill="1" applyBorder="1" applyAlignment="1">
      <alignment horizontal="right"/>
    </xf>
    <xf numFmtId="169" fontId="2" fillId="0" borderId="1" xfId="3" applyNumberFormat="1" applyFont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4" fontId="5" fillId="0" borderId="0" xfId="4" applyNumberFormat="1" applyBorder="1"/>
    <xf numFmtId="167" fontId="2" fillId="0" borderId="3" xfId="3" applyNumberFormat="1" applyFont="1" applyBorder="1"/>
    <xf numFmtId="164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4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4" fontId="13" fillId="0" borderId="0" xfId="4" applyNumberFormat="1" applyFont="1"/>
    <xf numFmtId="164" fontId="2" fillId="0" borderId="0" xfId="0" applyNumberFormat="1" applyFont="1" applyBorder="1" applyAlignment="1">
      <alignment horizontal="right"/>
    </xf>
    <xf numFmtId="164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4" fontId="2" fillId="0" borderId="1" xfId="4" applyNumberFormat="1" applyFont="1" applyBorder="1"/>
    <xf numFmtId="164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69" fontId="2" fillId="0" borderId="0" xfId="3" applyNumberFormat="1" applyFont="1"/>
    <xf numFmtId="170" fontId="2" fillId="0" borderId="0" xfId="3" applyNumberFormat="1" applyFont="1"/>
    <xf numFmtId="164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8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8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7" fontId="2" fillId="0" borderId="0" xfId="3" applyNumberFormat="1" applyFont="1" applyBorder="1"/>
    <xf numFmtId="167" fontId="2" fillId="0" borderId="2" xfId="3" applyNumberFormat="1" applyFont="1" applyBorder="1"/>
    <xf numFmtId="0" fontId="8" fillId="0" borderId="0" xfId="2" applyFont="1" applyFill="1" applyBorder="1"/>
    <xf numFmtId="167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4" fontId="2" fillId="0" borderId="0" xfId="3" applyNumberFormat="1" applyFont="1" applyFill="1" applyBorder="1"/>
    <xf numFmtId="173" fontId="2" fillId="0" borderId="0" xfId="0" applyNumberFormat="1" applyFont="1" applyBorder="1"/>
    <xf numFmtId="173" fontId="10" fillId="0" borderId="0" xfId="0" applyNumberFormat="1" applyFont="1" applyBorder="1"/>
    <xf numFmtId="173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2" fillId="0" borderId="0" xfId="2" applyNumberFormat="1" applyFont="1"/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1" xfId="2" applyNumberFormat="1" applyFont="1" applyBorder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5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6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6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2" fillId="0" borderId="3" xfId="2" applyNumberFormat="1" applyFont="1" applyBorder="1"/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177" fontId="2" fillId="0" borderId="0" xfId="1" applyNumberFormat="1" applyFont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173" fontId="2" fillId="0" borderId="0" xfId="3" applyNumberFormat="1" applyFont="1" applyBorder="1"/>
    <xf numFmtId="0" fontId="27" fillId="0" borderId="2" xfId="2" applyFont="1" applyBorder="1"/>
    <xf numFmtId="173" fontId="2" fillId="0" borderId="2" xfId="2" applyNumberFormat="1" applyFont="1" applyBorder="1"/>
    <xf numFmtId="0" fontId="10" fillId="0" borderId="3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79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4" fontId="2" fillId="0" borderId="0" xfId="2" applyNumberFormat="1" applyFont="1" applyFill="1"/>
    <xf numFmtId="165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4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165" fontId="5" fillId="0" borderId="0" xfId="2" applyNumberFormat="1" applyFont="1" applyFill="1" applyBorder="1"/>
    <xf numFmtId="165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4" fontId="2" fillId="0" borderId="0" xfId="2" applyNumberFormat="1" applyFont="1" applyFill="1" applyBorder="1"/>
    <xf numFmtId="164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6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4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4" fontId="2" fillId="0" borderId="2" xfId="2" applyNumberFormat="1" applyFont="1" applyFill="1" applyBorder="1"/>
    <xf numFmtId="164" fontId="2" fillId="0" borderId="2" xfId="2" applyNumberFormat="1" applyFont="1" applyFill="1" applyBorder="1" applyAlignment="1">
      <alignment horizontal="right"/>
    </xf>
    <xf numFmtId="165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5" fontId="2" fillId="0" borderId="0" xfId="2" applyNumberFormat="1" applyFont="1" applyFill="1" applyBorder="1"/>
    <xf numFmtId="3" fontId="2" fillId="0" borderId="3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178" fontId="2" fillId="0" borderId="0" xfId="1" applyNumberFormat="1" applyFont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1" fontId="2" fillId="0" borderId="0" xfId="2" applyNumberFormat="1" applyFont="1" applyAlignment="1">
      <alignment horizontal="right"/>
    </xf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0" fontId="32" fillId="0" borderId="0" xfId="0" applyFont="1" applyBorder="1"/>
    <xf numFmtId="0" fontId="33" fillId="0" borderId="0" xfId="7" applyAlignment="1" applyProtection="1"/>
    <xf numFmtId="0" fontId="9" fillId="0" borderId="2" xfId="0" applyFont="1" applyBorder="1"/>
    <xf numFmtId="0" fontId="0" fillId="0" borderId="2" xfId="0" applyBorder="1"/>
    <xf numFmtId="0" fontId="0" fillId="0" borderId="4" xfId="0" applyBorder="1"/>
    <xf numFmtId="1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3" applyNumberFormat="1" applyFont="1" applyFill="1" applyAlignment="1">
      <alignment horizontal="right"/>
    </xf>
    <xf numFmtId="0" fontId="10" fillId="0" borderId="0" xfId="0" applyFont="1" applyBorder="1"/>
    <xf numFmtId="0" fontId="0" fillId="0" borderId="0" xfId="0" applyBorder="1" applyAlignment="1">
      <alignment horizontal="right"/>
    </xf>
    <xf numFmtId="0" fontId="10" fillId="0" borderId="1" xfId="0" applyFont="1" applyBorder="1"/>
    <xf numFmtId="3" fontId="10" fillId="0" borderId="1" xfId="0" applyNumberFormat="1" applyFont="1" applyBorder="1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 applyBorder="1"/>
    <xf numFmtId="0" fontId="5" fillId="0" borderId="2" xfId="4" applyBorder="1"/>
    <xf numFmtId="0" fontId="9" fillId="0" borderId="0" xfId="8" applyFont="1" applyBorder="1"/>
    <xf numFmtId="0" fontId="2" fillId="0" borderId="0" xfId="9"/>
    <xf numFmtId="0" fontId="2" fillId="0" borderId="3" xfId="9" applyBorder="1"/>
    <xf numFmtId="0" fontId="2" fillId="0" borderId="4" xfId="9" applyBorder="1" applyAlignment="1">
      <alignment horizontal="center"/>
    </xf>
    <xf numFmtId="0" fontId="2" fillId="0" borderId="1" xfId="9" applyBorder="1"/>
    <xf numFmtId="0" fontId="2" fillId="0" borderId="12" xfId="9" applyBorder="1" applyAlignment="1">
      <alignment horizontal="center"/>
    </xf>
    <xf numFmtId="0" fontId="2" fillId="0" borderId="1" xfId="9" applyBorder="1" applyAlignment="1">
      <alignment horizontal="center"/>
    </xf>
    <xf numFmtId="0" fontId="2" fillId="0" borderId="0" xfId="9" applyFont="1"/>
    <xf numFmtId="3" fontId="2" fillId="0" borderId="0" xfId="9" applyNumberFormat="1" applyFont="1"/>
    <xf numFmtId="3" fontId="2" fillId="0" borderId="0" xfId="9" applyNumberFormat="1" applyFont="1" applyFill="1"/>
    <xf numFmtId="0" fontId="2" fillId="0" borderId="0" xfId="9" applyFont="1" applyAlignment="1">
      <alignment wrapText="1"/>
    </xf>
    <xf numFmtId="0" fontId="2" fillId="0" borderId="12" xfId="9" applyFont="1" applyBorder="1"/>
    <xf numFmtId="3" fontId="2" fillId="0" borderId="12" xfId="9" applyNumberFormat="1" applyFont="1" applyBorder="1"/>
    <xf numFmtId="4" fontId="2" fillId="0" borderId="12" xfId="9" applyNumberFormat="1" applyFont="1" applyBorder="1"/>
    <xf numFmtId="4" fontId="2" fillId="0" borderId="12" xfId="9" applyNumberFormat="1" applyFont="1" applyFill="1" applyBorder="1"/>
    <xf numFmtId="0" fontId="34" fillId="0" borderId="0" xfId="9" applyFont="1"/>
    <xf numFmtId="0" fontId="2" fillId="0" borderId="0" xfId="9" applyFont="1" applyFill="1"/>
    <xf numFmtId="0" fontId="10" fillId="0" borderId="2" xfId="9" applyFont="1" applyBorder="1"/>
    <xf numFmtId="0" fontId="35" fillId="0" borderId="2" xfId="9" applyFont="1" applyBorder="1"/>
    <xf numFmtId="3" fontId="10" fillId="0" borderId="2" xfId="9" applyNumberFormat="1" applyFont="1" applyBorder="1" applyAlignment="1">
      <alignment horizontal="right"/>
    </xf>
    <xf numFmtId="3" fontId="10" fillId="0" borderId="2" xfId="9" applyNumberFormat="1" applyFont="1" applyFill="1" applyBorder="1" applyAlignment="1">
      <alignment horizontal="right"/>
    </xf>
    <xf numFmtId="0" fontId="10" fillId="0" borderId="0" xfId="9" applyFont="1"/>
    <xf numFmtId="0" fontId="35" fillId="0" borderId="0" xfId="9" applyFont="1"/>
    <xf numFmtId="0" fontId="7" fillId="0" borderId="0" xfId="9" applyFont="1"/>
    <xf numFmtId="0" fontId="7" fillId="0" borderId="0" xfId="9" applyFont="1" applyBorder="1"/>
    <xf numFmtId="0" fontId="36" fillId="0" borderId="0" xfId="9" applyFont="1" applyBorder="1"/>
    <xf numFmtId="0" fontId="2" fillId="0" borderId="0" xfId="9" applyFont="1" applyBorder="1"/>
    <xf numFmtId="0" fontId="2" fillId="0" borderId="0" xfId="9" applyFont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9" applyFont="1" applyBorder="1"/>
    <xf numFmtId="0" fontId="2" fillId="0" borderId="0" xfId="9" applyFont="1" applyBorder="1" applyAlignment="1">
      <alignment wrapText="1"/>
    </xf>
    <xf numFmtId="3" fontId="2" fillId="0" borderId="0" xfId="9" applyNumberFormat="1" applyFont="1" applyBorder="1"/>
    <xf numFmtId="0" fontId="10" fillId="0" borderId="0" xfId="9" applyFont="1" applyBorder="1"/>
    <xf numFmtId="3" fontId="10" fillId="0" borderId="0" xfId="9" applyNumberFormat="1" applyFont="1" applyBorder="1"/>
    <xf numFmtId="0" fontId="2" fillId="0" borderId="0" xfId="9" applyBorder="1"/>
    <xf numFmtId="0" fontId="36" fillId="0" borderId="0" xfId="9" applyFont="1" applyBorder="1" applyAlignment="1">
      <alignment horizontal="center"/>
    </xf>
    <xf numFmtId="0" fontId="36" fillId="0" borderId="0" xfId="9" applyFont="1" applyBorder="1" applyAlignment="1">
      <alignment horizontal="right"/>
    </xf>
    <xf numFmtId="180" fontId="2" fillId="0" borderId="0" xfId="10" applyNumberFormat="1" applyFont="1" applyBorder="1"/>
    <xf numFmtId="0" fontId="9" fillId="0" borderId="0" xfId="11" applyFont="1"/>
    <xf numFmtId="0" fontId="23" fillId="0" borderId="0" xfId="0" applyFont="1"/>
    <xf numFmtId="0" fontId="23" fillId="0" borderId="0" xfId="0" applyFont="1" applyAlignment="1">
      <alignment horizontal="right"/>
    </xf>
    <xf numFmtId="3" fontId="37" fillId="0" borderId="0" xfId="11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4" fillId="0" borderId="0" xfId="0" applyFont="1" applyBorder="1"/>
    <xf numFmtId="49" fontId="2" fillId="0" borderId="0" xfId="0" quotePrefix="1" applyNumberFormat="1" applyFont="1" applyBorder="1" applyAlignment="1">
      <alignment horizontal="lef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2" fillId="0" borderId="0" xfId="2" applyFont="1" applyBorder="1" applyAlignment="1"/>
    <xf numFmtId="0" fontId="8" fillId="0" borderId="0" xfId="11" applyFont="1" applyFill="1" applyBorder="1"/>
    <xf numFmtId="3" fontId="2" fillId="0" borderId="0" xfId="0" applyNumberFormat="1" applyFont="1" applyBorder="1" applyAlignment="1"/>
    <xf numFmtId="0" fontId="2" fillId="0" borderId="0" xfId="0" applyFont="1" applyBorder="1" applyAlignment="1"/>
    <xf numFmtId="0" fontId="35" fillId="0" borderId="0" xfId="0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2" fillId="0" borderId="0" xfId="2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11" applyFont="1" applyFill="1" applyBorder="1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quotePrefix="1" applyFont="1"/>
    <xf numFmtId="0" fontId="23" fillId="0" borderId="0" xfId="2" applyFont="1"/>
    <xf numFmtId="3" fontId="23" fillId="0" borderId="0" xfId="0" applyNumberFormat="1" applyFont="1"/>
    <xf numFmtId="0" fontId="1" fillId="0" borderId="0" xfId="0" applyFont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3" fontId="10" fillId="0" borderId="4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9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4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2">
    <cellStyle name="Hyperlänk" xfId="7" builtinId="8"/>
    <cellStyle name="Normal" xfId="0" builtinId="0" customBuiltin="1"/>
    <cellStyle name="Normal 2" xfId="2"/>
    <cellStyle name="Normal 4" xfId="9"/>
    <cellStyle name="Normal 5" xfId="1"/>
    <cellStyle name="Normal_Blad1" xfId="11"/>
    <cellStyle name="Normal_Kommuner och landsting, bilagor2005_dec" xfId="8"/>
    <cellStyle name="Normal_Landsting 2005_dec" xfId="4"/>
    <cellStyle name="Normal_Ny modell Kolltrafik" xfId="6"/>
    <cellStyle name="Normal_Tabell 2_1" xfId="3"/>
    <cellStyle name="Procent 2" xfId="10"/>
    <cellStyle name="Tusental 2" xfId="5"/>
  </cellStyles>
  <dxfs count="23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Utj&#228;mning\Kommunalekonomisk\2016\XLoutput\Landsting%202016_utfall_09DEC15_14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Tabell 1"/>
      <sheetName val="Tabell 2"/>
      <sheetName val="Tabell 3"/>
      <sheetName val="Tabell 4"/>
      <sheetName val="Tabell 5"/>
      <sheetName val="Tabell 6"/>
      <sheetName val="Tabell 7"/>
      <sheetName val="Tabell 8"/>
      <sheetName val="Tabell 9"/>
    </sheetNames>
    <sheetDataSet>
      <sheetData sheetId="0">
        <row r="23">
          <cell r="C23" t="str">
            <v>utfall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b.se/OE0115" TargetMode="External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V81"/>
  <sheetViews>
    <sheetView showGridLines="0" tabSelected="1" zoomScaleNormal="100" workbookViewId="0"/>
  </sheetViews>
  <sheetFormatPr defaultColWidth="0" defaultRowHeight="12.75" zeroHeight="1" x14ac:dyDescent="0.2"/>
  <cols>
    <col min="1" max="1" width="8.85546875" customWidth="1"/>
    <col min="2" max="2" width="38.7109375" customWidth="1"/>
    <col min="3" max="6" width="9.140625" customWidth="1"/>
    <col min="7" max="12" width="9.140625" hidden="1" customWidth="1"/>
  </cols>
  <sheetData>
    <row r="1" spans="1:256" x14ac:dyDescent="0.2">
      <c r="A1" s="1" t="s">
        <v>78</v>
      </c>
      <c r="B1" s="1"/>
      <c r="C1" s="1"/>
    </row>
    <row r="2" spans="1:256" x14ac:dyDescent="0.2">
      <c r="A2" s="1" t="s">
        <v>79</v>
      </c>
      <c r="B2" s="1"/>
      <c r="C2" s="1"/>
    </row>
    <row r="3" spans="1:256" x14ac:dyDescent="0.2"/>
    <row r="4" spans="1:256" ht="26.25" x14ac:dyDescent="0.4">
      <c r="A4" s="75" t="s">
        <v>80</v>
      </c>
      <c r="B4" s="76"/>
    </row>
    <row r="5" spans="1:256" ht="18.75" x14ac:dyDescent="0.3">
      <c r="A5" s="77" t="str">
        <f>"Utjämningsår "&amp;C46&amp;""</f>
        <v>Utjämningsår 2016</v>
      </c>
      <c r="B5" s="76"/>
    </row>
    <row r="6" spans="1:256" ht="18.75" x14ac:dyDescent="0.3">
      <c r="A6" s="77" t="str">
        <f>IF([1]Innehåll!C23="utfall","Utfall","Preliminärt utfall")</f>
        <v>Utfall</v>
      </c>
      <c r="B6" s="76"/>
    </row>
    <row r="7" spans="1:256" x14ac:dyDescent="0.2">
      <c r="A7" s="76"/>
      <c r="B7" s="76"/>
    </row>
    <row r="8" spans="1:256" x14ac:dyDescent="0.2">
      <c r="A8" s="76"/>
      <c r="B8" s="76"/>
    </row>
    <row r="9" spans="1:256" s="2" customFormat="1" ht="15.75" x14ac:dyDescent="0.25">
      <c r="A9" s="78" t="s">
        <v>0</v>
      </c>
      <c r="B9" s="79"/>
    </row>
    <row r="10" spans="1:256" ht="15" x14ac:dyDescent="0.25">
      <c r="A10" s="80" t="s">
        <v>81</v>
      </c>
      <c r="B10" s="80" t="s">
        <v>80</v>
      </c>
    </row>
    <row r="11" spans="1:256" ht="15" x14ac:dyDescent="0.25">
      <c r="A11" s="80" t="s">
        <v>82</v>
      </c>
      <c r="B11" s="80" t="s">
        <v>84</v>
      </c>
    </row>
    <row r="12" spans="1:256" ht="15.75" x14ac:dyDescent="0.25">
      <c r="A12" s="80" t="s">
        <v>83</v>
      </c>
      <c r="B12" s="80" t="s">
        <v>86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pans="1:256" ht="15" x14ac:dyDescent="0.25">
      <c r="A13" s="80" t="s">
        <v>85</v>
      </c>
      <c r="B13" s="80" t="s">
        <v>90</v>
      </c>
    </row>
    <row r="14" spans="1:256" ht="15" x14ac:dyDescent="0.25">
      <c r="A14" s="80" t="s">
        <v>87</v>
      </c>
      <c r="B14" s="80" t="s">
        <v>91</v>
      </c>
    </row>
    <row r="15" spans="1:256" ht="15" x14ac:dyDescent="0.25">
      <c r="A15" s="80" t="s">
        <v>88</v>
      </c>
      <c r="B15" s="80" t="s">
        <v>94</v>
      </c>
    </row>
    <row r="16" spans="1:256" ht="15" x14ac:dyDescent="0.25">
      <c r="A16" s="80" t="s">
        <v>89</v>
      </c>
      <c r="B16" s="80" t="s">
        <v>95</v>
      </c>
    </row>
    <row r="17" spans="1:2" ht="15" x14ac:dyDescent="0.25">
      <c r="A17" s="80" t="s">
        <v>92</v>
      </c>
      <c r="B17" s="80" t="s">
        <v>96</v>
      </c>
    </row>
    <row r="18" spans="1:2" ht="15" x14ac:dyDescent="0.25">
      <c r="A18" s="80" t="s">
        <v>93</v>
      </c>
      <c r="B18" s="80" t="s">
        <v>241</v>
      </c>
    </row>
    <row r="19" spans="1:2" ht="15" x14ac:dyDescent="0.25">
      <c r="A19" s="80" t="s">
        <v>242</v>
      </c>
      <c r="B19" s="80" t="s">
        <v>243</v>
      </c>
    </row>
    <row r="20" spans="1:2" ht="15" x14ac:dyDescent="0.25">
      <c r="A20" s="80" t="s">
        <v>244</v>
      </c>
      <c r="B20" s="80" t="s">
        <v>1</v>
      </c>
    </row>
    <row r="21" spans="1:2" ht="15" x14ac:dyDescent="0.25">
      <c r="A21" s="80" t="s">
        <v>245</v>
      </c>
      <c r="B21" s="80" t="s">
        <v>246</v>
      </c>
    </row>
    <row r="22" spans="1:2" ht="15" x14ac:dyDescent="0.25">
      <c r="A22" s="80"/>
      <c r="B22" s="81"/>
    </row>
    <row r="23" spans="1:2" ht="15" x14ac:dyDescent="0.25">
      <c r="A23" s="80"/>
      <c r="B23" s="81"/>
    </row>
    <row r="24" spans="1:2" ht="15" x14ac:dyDescent="0.25">
      <c r="A24" s="80"/>
      <c r="B24" s="81"/>
    </row>
    <row r="25" spans="1:2" ht="15" x14ac:dyDescent="0.25">
      <c r="A25" s="214" t="s">
        <v>247</v>
      </c>
    </row>
    <row r="26" spans="1:2" x14ac:dyDescent="0.2">
      <c r="A26" t="s">
        <v>248</v>
      </c>
    </row>
    <row r="27" spans="1:2" x14ac:dyDescent="0.2">
      <c r="A27" t="s">
        <v>249</v>
      </c>
    </row>
    <row r="28" spans="1:2" x14ac:dyDescent="0.2">
      <c r="A28" t="s">
        <v>250</v>
      </c>
    </row>
    <row r="29" spans="1:2" x14ac:dyDescent="0.2"/>
    <row r="30" spans="1:2" ht="15" x14ac:dyDescent="0.25">
      <c r="A30" s="214" t="s">
        <v>251</v>
      </c>
    </row>
    <row r="31" spans="1:2" x14ac:dyDescent="0.2">
      <c r="A31" s="215" t="s">
        <v>252</v>
      </c>
    </row>
    <row r="32" spans="1:2" x14ac:dyDescent="0.2"/>
    <row r="33" spans="1:12" ht="15" x14ac:dyDescent="0.25">
      <c r="A33" s="80"/>
      <c r="B33" s="81"/>
    </row>
    <row r="34" spans="1:12" ht="15" x14ac:dyDescent="0.25">
      <c r="A34" s="80"/>
      <c r="B34" s="81"/>
    </row>
    <row r="35" spans="1:12" ht="15" x14ac:dyDescent="0.25">
      <c r="A35" s="80"/>
      <c r="B35" s="81"/>
    </row>
    <row r="36" spans="1:12" ht="15" x14ac:dyDescent="0.25">
      <c r="A36" s="80"/>
      <c r="B36" s="81"/>
    </row>
    <row r="37" spans="1:12" ht="15" x14ac:dyDescent="0.25">
      <c r="A37" s="80"/>
      <c r="B37" s="81"/>
    </row>
    <row r="38" spans="1:12" ht="15" x14ac:dyDescent="0.25">
      <c r="A38" s="80"/>
      <c r="B38" s="81"/>
    </row>
    <row r="39" spans="1:12" ht="15" x14ac:dyDescent="0.25">
      <c r="A39" s="80"/>
      <c r="B39" s="81"/>
    </row>
    <row r="40" spans="1:12" ht="15" hidden="1" x14ac:dyDescent="0.25">
      <c r="A40" s="80"/>
      <c r="B40" s="81"/>
    </row>
    <row r="41" spans="1:12" ht="15" hidden="1" x14ac:dyDescent="0.25">
      <c r="A41" s="80"/>
      <c r="B41" s="81"/>
    </row>
    <row r="42" spans="1:12" ht="15" hidden="1" x14ac:dyDescent="0.25">
      <c r="A42" s="80"/>
      <c r="B42" s="81"/>
    </row>
    <row r="43" spans="1:12" ht="15" hidden="1" x14ac:dyDescent="0.25">
      <c r="A43" s="81"/>
    </row>
    <row r="44" spans="1:12" ht="14.25" hidden="1" x14ac:dyDescent="0.2">
      <c r="A44" s="313"/>
      <c r="B44" s="313"/>
    </row>
    <row r="45" spans="1:12" ht="15.75" hidden="1" x14ac:dyDescent="0.25">
      <c r="A45" s="78" t="s">
        <v>70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" hidden="1" x14ac:dyDescent="0.25">
      <c r="A46" s="80" t="s">
        <v>2</v>
      </c>
      <c r="B46" s="80"/>
      <c r="C46" s="202" t="s">
        <v>206</v>
      </c>
    </row>
    <row r="47" spans="1:12" ht="15" hidden="1" x14ac:dyDescent="0.25">
      <c r="A47" s="80" t="s">
        <v>46</v>
      </c>
      <c r="B47" s="80"/>
      <c r="C47" s="21" t="s">
        <v>207</v>
      </c>
    </row>
    <row r="48" spans="1:12" ht="18" hidden="1" customHeight="1" x14ac:dyDescent="0.25">
      <c r="A48" s="80" t="s">
        <v>4</v>
      </c>
      <c r="B48" s="80"/>
      <c r="C48" s="21" t="s">
        <v>208</v>
      </c>
    </row>
    <row r="49" spans="1:12" ht="15" hidden="1" x14ac:dyDescent="0.25">
      <c r="A49" s="80" t="s">
        <v>3</v>
      </c>
      <c r="B49" s="80"/>
      <c r="C49" s="21" t="s">
        <v>209</v>
      </c>
    </row>
    <row r="50" spans="1:12" ht="15" hidden="1" x14ac:dyDescent="0.25">
      <c r="A50" s="80" t="s">
        <v>5</v>
      </c>
      <c r="B50" s="80"/>
      <c r="C50" s="21" t="s">
        <v>209</v>
      </c>
    </row>
    <row r="51" spans="1:12" ht="19.5" hidden="1" customHeight="1" x14ac:dyDescent="0.25">
      <c r="A51" s="80" t="s">
        <v>6</v>
      </c>
      <c r="B51" s="80"/>
      <c r="C51" s="21" t="s">
        <v>210</v>
      </c>
    </row>
    <row r="52" spans="1:12" ht="15" hidden="1" x14ac:dyDescent="0.25">
      <c r="A52" s="80" t="s">
        <v>7</v>
      </c>
      <c r="B52" s="80"/>
      <c r="C52" s="21" t="s">
        <v>211</v>
      </c>
    </row>
    <row r="53" spans="1:12" ht="19.5" hidden="1" customHeight="1" x14ac:dyDescent="0.25">
      <c r="A53" s="80" t="s">
        <v>8</v>
      </c>
      <c r="B53" s="80"/>
      <c r="C53" s="21" t="s">
        <v>212</v>
      </c>
    </row>
    <row r="54" spans="1:12" ht="15" hidden="1" x14ac:dyDescent="0.25">
      <c r="A54" s="80" t="s">
        <v>11</v>
      </c>
      <c r="B54" s="80"/>
      <c r="C54" s="21" t="s">
        <v>213</v>
      </c>
    </row>
    <row r="55" spans="1:12" ht="15" hidden="1" x14ac:dyDescent="0.25">
      <c r="A55" s="80" t="s">
        <v>9</v>
      </c>
      <c r="B55" s="80"/>
      <c r="C55" s="21" t="s">
        <v>211</v>
      </c>
    </row>
    <row r="56" spans="1:12" ht="19.5" hidden="1" customHeight="1" x14ac:dyDescent="0.25">
      <c r="A56" s="80" t="s">
        <v>10</v>
      </c>
      <c r="B56" s="80"/>
      <c r="C56" s="21" t="s">
        <v>212</v>
      </c>
    </row>
    <row r="57" spans="1:12" ht="15" hidden="1" x14ac:dyDescent="0.25">
      <c r="A57" s="80" t="s">
        <v>12</v>
      </c>
      <c r="B57" s="80"/>
      <c r="C57" s="21" t="s">
        <v>214</v>
      </c>
    </row>
    <row r="58" spans="1:12" ht="15" hidden="1" x14ac:dyDescent="0.25">
      <c r="A58" s="80" t="s">
        <v>13</v>
      </c>
      <c r="B58" s="80"/>
      <c r="C58" s="21" t="s">
        <v>212</v>
      </c>
    </row>
    <row r="59" spans="1:12" ht="19.5" hidden="1" customHeight="1" x14ac:dyDescent="0.25">
      <c r="A59" s="80" t="s">
        <v>15</v>
      </c>
      <c r="B59" s="80"/>
      <c r="C59" s="21" t="s">
        <v>214</v>
      </c>
    </row>
    <row r="60" spans="1:12" ht="15" hidden="1" x14ac:dyDescent="0.25">
      <c r="A60" s="80" t="s">
        <v>14</v>
      </c>
      <c r="B60" s="80"/>
      <c r="C60" s="21" t="s">
        <v>212</v>
      </c>
    </row>
    <row r="61" spans="1:12" ht="19.5" hidden="1" customHeight="1" x14ac:dyDescent="0.25">
      <c r="A61" s="80" t="str">
        <f>"Uppräkningsfaktor för skatteunderlaget "&amp;C46</f>
        <v>Uppräkningsfaktor för skatteunderlaget 2016</v>
      </c>
      <c r="B61" s="80"/>
      <c r="C61" s="21" t="s">
        <v>215</v>
      </c>
    </row>
    <row r="62" spans="1:12" ht="15" hidden="1" x14ac:dyDescent="0.25">
      <c r="A62" s="80" t="str">
        <f>"Uppräkningsfaktor för skatteunderlaget "&amp;C46+1</f>
        <v>Uppräkningsfaktor för skatteunderlaget 2017</v>
      </c>
      <c r="B62" s="80"/>
      <c r="C62" s="21" t="s">
        <v>216</v>
      </c>
    </row>
    <row r="63" spans="1:12" ht="19.5" hidden="1" customHeight="1" x14ac:dyDescent="0.25">
      <c r="A63" s="80" t="s">
        <v>106</v>
      </c>
      <c r="B63" s="71"/>
      <c r="C63" s="21" t="s">
        <v>217</v>
      </c>
      <c r="D63" s="71"/>
      <c r="E63" s="71"/>
      <c r="F63" s="71"/>
      <c r="G63" s="71"/>
      <c r="H63" s="71"/>
      <c r="I63" s="2"/>
      <c r="J63" s="2"/>
      <c r="K63" s="2"/>
      <c r="L63" s="2"/>
    </row>
    <row r="64" spans="1:12" ht="15" hidden="1" x14ac:dyDescent="0.25">
      <c r="A64" s="80" t="s">
        <v>107</v>
      </c>
      <c r="B64" s="71"/>
      <c r="C64" s="21" t="s">
        <v>217</v>
      </c>
      <c r="D64" s="71"/>
      <c r="E64" s="71"/>
      <c r="F64" s="71"/>
      <c r="G64" s="71"/>
      <c r="H64" s="71"/>
    </row>
    <row r="65" spans="3:3" hidden="1" x14ac:dyDescent="0.2">
      <c r="C65" s="21" t="s">
        <v>218</v>
      </c>
    </row>
    <row r="66" spans="3:3" hidden="1" x14ac:dyDescent="0.2"/>
    <row r="67" spans="3:3" hidden="1" x14ac:dyDescent="0.2"/>
    <row r="68" spans="3:3" hidden="1" x14ac:dyDescent="0.2"/>
    <row r="69" spans="3:3" hidden="1" x14ac:dyDescent="0.2"/>
    <row r="70" spans="3:3" hidden="1" x14ac:dyDescent="0.2"/>
    <row r="71" spans="3:3" hidden="1" x14ac:dyDescent="0.2"/>
    <row r="72" spans="3:3" hidden="1" x14ac:dyDescent="0.2"/>
    <row r="73" spans="3:3" hidden="1" x14ac:dyDescent="0.2"/>
    <row r="74" spans="3:3" hidden="1" x14ac:dyDescent="0.2"/>
    <row r="75" spans="3:3" hidden="1" x14ac:dyDescent="0.2"/>
    <row r="76" spans="3:3" hidden="1" x14ac:dyDescent="0.2"/>
    <row r="77" spans="3:3" hidden="1" x14ac:dyDescent="0.2"/>
    <row r="78" spans="3:3" hidden="1" x14ac:dyDescent="0.2"/>
    <row r="79" spans="3:3" hidden="1" x14ac:dyDescent="0.2"/>
    <row r="80" spans="3:3" hidden="1" x14ac:dyDescent="0.2"/>
    <row r="81" hidden="1" x14ac:dyDescent="0.2"/>
  </sheetData>
  <hyperlinks>
    <hyperlink ref="A81" r:id="rId1" display="http://www.scb.se/OE0115"/>
    <hyperlink ref="A31" r:id="rId2"/>
  </hyperlinks>
  <pageMargins left="0.7" right="0.7" top="0.75" bottom="0.75" header="0.3" footer="0.3"/>
  <pageSetup paperSize="9" orientation="portrait" r:id="rId3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WVR33"/>
  <sheetViews>
    <sheetView showGridLines="0" zoomScaleNormal="100" workbookViewId="0"/>
  </sheetViews>
  <sheetFormatPr defaultColWidth="0" defaultRowHeight="0" customHeight="1" zeroHeight="1" x14ac:dyDescent="0.2"/>
  <cols>
    <col min="1" max="1" width="16.7109375" style="82" customWidth="1"/>
    <col min="2" max="7" width="15.28515625" style="82" customWidth="1"/>
    <col min="8" max="8" width="3.28515625" style="82" customWidth="1"/>
    <col min="9" max="9" width="8.7109375" style="82" customWidth="1"/>
    <col min="10" max="10" width="17" style="82" customWidth="1"/>
    <col min="11" max="11" width="4.42578125" style="82" customWidth="1"/>
    <col min="12" max="12" width="9.140625" style="82" hidden="1"/>
    <col min="13" max="256" width="9.140625" style="98" hidden="1"/>
    <col min="257" max="257" width="16.7109375" style="98" hidden="1"/>
    <col min="258" max="263" width="15.28515625" style="98" hidden="1"/>
    <col min="264" max="264" width="3.28515625" style="98" hidden="1"/>
    <col min="265" max="265" width="8.7109375" style="98" hidden="1"/>
    <col min="266" max="266" width="17" style="98" hidden="1"/>
    <col min="267" max="512" width="9.140625" style="98" hidden="1"/>
    <col min="513" max="513" width="16.7109375" style="98" hidden="1"/>
    <col min="514" max="519" width="15.28515625" style="98" hidden="1"/>
    <col min="520" max="520" width="3.28515625" style="98" hidden="1"/>
    <col min="521" max="521" width="8.7109375" style="98" hidden="1"/>
    <col min="522" max="522" width="17" style="98" hidden="1"/>
    <col min="523" max="768" width="9.140625" style="98" hidden="1"/>
    <col min="769" max="769" width="16.7109375" style="98" hidden="1"/>
    <col min="770" max="775" width="15.28515625" style="98" hidden="1"/>
    <col min="776" max="776" width="3.28515625" style="98" hidden="1"/>
    <col min="777" max="777" width="8.7109375" style="98" hidden="1"/>
    <col min="778" max="778" width="17" style="98" hidden="1"/>
    <col min="779" max="1024" width="9.140625" style="98" hidden="1"/>
    <col min="1025" max="1025" width="16.7109375" style="98" hidden="1"/>
    <col min="1026" max="1031" width="15.28515625" style="98" hidden="1"/>
    <col min="1032" max="1032" width="3.28515625" style="98" hidden="1"/>
    <col min="1033" max="1033" width="8.7109375" style="98" hidden="1"/>
    <col min="1034" max="1034" width="17" style="98" hidden="1"/>
    <col min="1035" max="1280" width="9.140625" style="98" hidden="1"/>
    <col min="1281" max="1281" width="16.7109375" style="98" hidden="1"/>
    <col min="1282" max="1287" width="15.28515625" style="98" hidden="1"/>
    <col min="1288" max="1288" width="3.28515625" style="98" hidden="1"/>
    <col min="1289" max="1289" width="8.7109375" style="98" hidden="1"/>
    <col min="1290" max="1290" width="17" style="98" hidden="1"/>
    <col min="1291" max="1536" width="9.140625" style="98" hidden="1"/>
    <col min="1537" max="1537" width="16.7109375" style="98" hidden="1"/>
    <col min="1538" max="1543" width="15.28515625" style="98" hidden="1"/>
    <col min="1544" max="1544" width="3.28515625" style="98" hidden="1"/>
    <col min="1545" max="1545" width="8.7109375" style="98" hidden="1"/>
    <col min="1546" max="1546" width="17" style="98" hidden="1"/>
    <col min="1547" max="1792" width="9.140625" style="98" hidden="1"/>
    <col min="1793" max="1793" width="16.7109375" style="98" hidden="1"/>
    <col min="1794" max="1799" width="15.28515625" style="98" hidden="1"/>
    <col min="1800" max="1800" width="3.28515625" style="98" hidden="1"/>
    <col min="1801" max="1801" width="8.7109375" style="98" hidden="1"/>
    <col min="1802" max="1802" width="17" style="98" hidden="1"/>
    <col min="1803" max="2048" width="9.140625" style="98" hidden="1"/>
    <col min="2049" max="2049" width="16.7109375" style="98" hidden="1"/>
    <col min="2050" max="2055" width="15.28515625" style="98" hidden="1"/>
    <col min="2056" max="2056" width="3.28515625" style="98" hidden="1"/>
    <col min="2057" max="2057" width="8.7109375" style="98" hidden="1"/>
    <col min="2058" max="2058" width="17" style="98" hidden="1"/>
    <col min="2059" max="2304" width="9.140625" style="98" hidden="1"/>
    <col min="2305" max="2305" width="16.7109375" style="98" hidden="1"/>
    <col min="2306" max="2311" width="15.28515625" style="98" hidden="1"/>
    <col min="2312" max="2312" width="3.28515625" style="98" hidden="1"/>
    <col min="2313" max="2313" width="8.7109375" style="98" hidden="1"/>
    <col min="2314" max="2314" width="17" style="98" hidden="1"/>
    <col min="2315" max="2560" width="9.140625" style="98" hidden="1"/>
    <col min="2561" max="2561" width="16.7109375" style="98" hidden="1"/>
    <col min="2562" max="2567" width="15.28515625" style="98" hidden="1"/>
    <col min="2568" max="2568" width="3.28515625" style="98" hidden="1"/>
    <col min="2569" max="2569" width="8.7109375" style="98" hidden="1"/>
    <col min="2570" max="2570" width="17" style="98" hidden="1"/>
    <col min="2571" max="2816" width="9.140625" style="98" hidden="1"/>
    <col min="2817" max="2817" width="16.7109375" style="98" hidden="1"/>
    <col min="2818" max="2823" width="15.28515625" style="98" hidden="1"/>
    <col min="2824" max="2824" width="3.28515625" style="98" hidden="1"/>
    <col min="2825" max="2825" width="8.7109375" style="98" hidden="1"/>
    <col min="2826" max="2826" width="17" style="98" hidden="1"/>
    <col min="2827" max="3072" width="9.140625" style="98" hidden="1"/>
    <col min="3073" max="3073" width="16.7109375" style="98" hidden="1"/>
    <col min="3074" max="3079" width="15.28515625" style="98" hidden="1"/>
    <col min="3080" max="3080" width="3.28515625" style="98" hidden="1"/>
    <col min="3081" max="3081" width="8.7109375" style="98" hidden="1"/>
    <col min="3082" max="3082" width="17" style="98" hidden="1"/>
    <col min="3083" max="3328" width="9.140625" style="98" hidden="1"/>
    <col min="3329" max="3329" width="16.7109375" style="98" hidden="1"/>
    <col min="3330" max="3335" width="15.28515625" style="98" hidden="1"/>
    <col min="3336" max="3336" width="3.28515625" style="98" hidden="1"/>
    <col min="3337" max="3337" width="8.7109375" style="98" hidden="1"/>
    <col min="3338" max="3338" width="17" style="98" hidden="1"/>
    <col min="3339" max="3584" width="9.140625" style="98" hidden="1"/>
    <col min="3585" max="3585" width="16.7109375" style="98" hidden="1"/>
    <col min="3586" max="3591" width="15.28515625" style="98" hidden="1"/>
    <col min="3592" max="3592" width="3.28515625" style="98" hidden="1"/>
    <col min="3593" max="3593" width="8.7109375" style="98" hidden="1"/>
    <col min="3594" max="3594" width="17" style="98" hidden="1"/>
    <col min="3595" max="3840" width="9.140625" style="98" hidden="1"/>
    <col min="3841" max="3841" width="16.7109375" style="98" hidden="1"/>
    <col min="3842" max="3847" width="15.28515625" style="98" hidden="1"/>
    <col min="3848" max="3848" width="3.28515625" style="98" hidden="1"/>
    <col min="3849" max="3849" width="8.7109375" style="98" hidden="1"/>
    <col min="3850" max="3850" width="17" style="98" hidden="1"/>
    <col min="3851" max="4096" width="9.140625" style="98" hidden="1"/>
    <col min="4097" max="4097" width="16.7109375" style="98" hidden="1"/>
    <col min="4098" max="4103" width="15.28515625" style="98" hidden="1"/>
    <col min="4104" max="4104" width="3.28515625" style="98" hidden="1"/>
    <col min="4105" max="4105" width="8.7109375" style="98" hidden="1"/>
    <col min="4106" max="4106" width="17" style="98" hidden="1"/>
    <col min="4107" max="4352" width="9.140625" style="98" hidden="1"/>
    <col min="4353" max="4353" width="16.7109375" style="98" hidden="1"/>
    <col min="4354" max="4359" width="15.28515625" style="98" hidden="1"/>
    <col min="4360" max="4360" width="3.28515625" style="98" hidden="1"/>
    <col min="4361" max="4361" width="8.7109375" style="98" hidden="1"/>
    <col min="4362" max="4362" width="17" style="98" hidden="1"/>
    <col min="4363" max="4608" width="9.140625" style="98" hidden="1"/>
    <col min="4609" max="4609" width="16.7109375" style="98" hidden="1"/>
    <col min="4610" max="4615" width="15.28515625" style="98" hidden="1"/>
    <col min="4616" max="4616" width="3.28515625" style="98" hidden="1"/>
    <col min="4617" max="4617" width="8.7109375" style="98" hidden="1"/>
    <col min="4618" max="4618" width="17" style="98" hidden="1"/>
    <col min="4619" max="4864" width="9.140625" style="98" hidden="1"/>
    <col min="4865" max="4865" width="16.7109375" style="98" hidden="1"/>
    <col min="4866" max="4871" width="15.28515625" style="98" hidden="1"/>
    <col min="4872" max="4872" width="3.28515625" style="98" hidden="1"/>
    <col min="4873" max="4873" width="8.7109375" style="98" hidden="1"/>
    <col min="4874" max="4874" width="17" style="98" hidden="1"/>
    <col min="4875" max="5120" width="9.140625" style="98" hidden="1"/>
    <col min="5121" max="5121" width="16.7109375" style="98" hidden="1"/>
    <col min="5122" max="5127" width="15.28515625" style="98" hidden="1"/>
    <col min="5128" max="5128" width="3.28515625" style="98" hidden="1"/>
    <col min="5129" max="5129" width="8.7109375" style="98" hidden="1"/>
    <col min="5130" max="5130" width="17" style="98" hidden="1"/>
    <col min="5131" max="5376" width="9.140625" style="98" hidden="1"/>
    <col min="5377" max="5377" width="16.7109375" style="98" hidden="1"/>
    <col min="5378" max="5383" width="15.28515625" style="98" hidden="1"/>
    <col min="5384" max="5384" width="3.28515625" style="98" hidden="1"/>
    <col min="5385" max="5385" width="8.7109375" style="98" hidden="1"/>
    <col min="5386" max="5386" width="17" style="98" hidden="1"/>
    <col min="5387" max="5632" width="9.140625" style="98" hidden="1"/>
    <col min="5633" max="5633" width="16.7109375" style="98" hidden="1"/>
    <col min="5634" max="5639" width="15.28515625" style="98" hidden="1"/>
    <col min="5640" max="5640" width="3.28515625" style="98" hidden="1"/>
    <col min="5641" max="5641" width="8.7109375" style="98" hidden="1"/>
    <col min="5642" max="5642" width="17" style="98" hidden="1"/>
    <col min="5643" max="5888" width="9.140625" style="98" hidden="1"/>
    <col min="5889" max="5889" width="16.7109375" style="98" hidden="1"/>
    <col min="5890" max="5895" width="15.28515625" style="98" hidden="1"/>
    <col min="5896" max="5896" width="3.28515625" style="98" hidden="1"/>
    <col min="5897" max="5897" width="8.7109375" style="98" hidden="1"/>
    <col min="5898" max="5898" width="17" style="98" hidden="1"/>
    <col min="5899" max="6144" width="9.140625" style="98" hidden="1"/>
    <col min="6145" max="6145" width="16.7109375" style="98" hidden="1"/>
    <col min="6146" max="6151" width="15.28515625" style="98" hidden="1"/>
    <col min="6152" max="6152" width="3.28515625" style="98" hidden="1"/>
    <col min="6153" max="6153" width="8.7109375" style="98" hidden="1"/>
    <col min="6154" max="6154" width="17" style="98" hidden="1"/>
    <col min="6155" max="6400" width="9.140625" style="98" hidden="1"/>
    <col min="6401" max="6401" width="16.7109375" style="98" hidden="1"/>
    <col min="6402" max="6407" width="15.28515625" style="98" hidden="1"/>
    <col min="6408" max="6408" width="3.28515625" style="98" hidden="1"/>
    <col min="6409" max="6409" width="8.7109375" style="98" hidden="1"/>
    <col min="6410" max="6410" width="17" style="98" hidden="1"/>
    <col min="6411" max="6656" width="9.140625" style="98" hidden="1"/>
    <col min="6657" max="6657" width="16.7109375" style="98" hidden="1"/>
    <col min="6658" max="6663" width="15.28515625" style="98" hidden="1"/>
    <col min="6664" max="6664" width="3.28515625" style="98" hidden="1"/>
    <col min="6665" max="6665" width="8.7109375" style="98" hidden="1"/>
    <col min="6666" max="6666" width="17" style="98" hidden="1"/>
    <col min="6667" max="6912" width="9.140625" style="98" hidden="1"/>
    <col min="6913" max="6913" width="16.7109375" style="98" hidden="1"/>
    <col min="6914" max="6919" width="15.28515625" style="98" hidden="1"/>
    <col min="6920" max="6920" width="3.28515625" style="98" hidden="1"/>
    <col min="6921" max="6921" width="8.7109375" style="98" hidden="1"/>
    <col min="6922" max="6922" width="17" style="98" hidden="1"/>
    <col min="6923" max="7168" width="9.140625" style="98" hidden="1"/>
    <col min="7169" max="7169" width="16.7109375" style="98" hidden="1"/>
    <col min="7170" max="7175" width="15.28515625" style="98" hidden="1"/>
    <col min="7176" max="7176" width="3.28515625" style="98" hidden="1"/>
    <col min="7177" max="7177" width="8.7109375" style="98" hidden="1"/>
    <col min="7178" max="7178" width="17" style="98" hidden="1"/>
    <col min="7179" max="7424" width="9.140625" style="98" hidden="1"/>
    <col min="7425" max="7425" width="16.7109375" style="98" hidden="1"/>
    <col min="7426" max="7431" width="15.28515625" style="98" hidden="1"/>
    <col min="7432" max="7432" width="3.28515625" style="98" hidden="1"/>
    <col min="7433" max="7433" width="8.7109375" style="98" hidden="1"/>
    <col min="7434" max="7434" width="17" style="98" hidden="1"/>
    <col min="7435" max="7680" width="9.140625" style="98" hidden="1"/>
    <col min="7681" max="7681" width="16.7109375" style="98" hidden="1"/>
    <col min="7682" max="7687" width="15.28515625" style="98" hidden="1"/>
    <col min="7688" max="7688" width="3.28515625" style="98" hidden="1"/>
    <col min="7689" max="7689" width="8.7109375" style="98" hidden="1"/>
    <col min="7690" max="7690" width="17" style="98" hidden="1"/>
    <col min="7691" max="7936" width="9.140625" style="98" hidden="1"/>
    <col min="7937" max="7937" width="16.7109375" style="98" hidden="1"/>
    <col min="7938" max="7943" width="15.28515625" style="98" hidden="1"/>
    <col min="7944" max="7944" width="3.28515625" style="98" hidden="1"/>
    <col min="7945" max="7945" width="8.7109375" style="98" hidden="1"/>
    <col min="7946" max="7946" width="17" style="98" hidden="1"/>
    <col min="7947" max="8192" width="9.140625" style="98" hidden="1"/>
    <col min="8193" max="8193" width="16.7109375" style="98" hidden="1"/>
    <col min="8194" max="8199" width="15.28515625" style="98" hidden="1"/>
    <col min="8200" max="8200" width="3.28515625" style="98" hidden="1"/>
    <col min="8201" max="8201" width="8.7109375" style="98" hidden="1"/>
    <col min="8202" max="8202" width="17" style="98" hidden="1"/>
    <col min="8203" max="8448" width="9.140625" style="98" hidden="1"/>
    <col min="8449" max="8449" width="16.7109375" style="98" hidden="1"/>
    <col min="8450" max="8455" width="15.28515625" style="98" hidden="1"/>
    <col min="8456" max="8456" width="3.28515625" style="98" hidden="1"/>
    <col min="8457" max="8457" width="8.7109375" style="98" hidden="1"/>
    <col min="8458" max="8458" width="17" style="98" hidden="1"/>
    <col min="8459" max="8704" width="9.140625" style="98" hidden="1"/>
    <col min="8705" max="8705" width="16.7109375" style="98" hidden="1"/>
    <col min="8706" max="8711" width="15.28515625" style="98" hidden="1"/>
    <col min="8712" max="8712" width="3.28515625" style="98" hidden="1"/>
    <col min="8713" max="8713" width="8.7109375" style="98" hidden="1"/>
    <col min="8714" max="8714" width="17" style="98" hidden="1"/>
    <col min="8715" max="8960" width="9.140625" style="98" hidden="1"/>
    <col min="8961" max="8961" width="16.7109375" style="98" hidden="1"/>
    <col min="8962" max="8967" width="15.28515625" style="98" hidden="1"/>
    <col min="8968" max="8968" width="3.28515625" style="98" hidden="1"/>
    <col min="8969" max="8969" width="8.7109375" style="98" hidden="1"/>
    <col min="8970" max="8970" width="17" style="98" hidden="1"/>
    <col min="8971" max="9216" width="9.140625" style="98" hidden="1"/>
    <col min="9217" max="9217" width="16.7109375" style="98" hidden="1"/>
    <col min="9218" max="9223" width="15.28515625" style="98" hidden="1"/>
    <col min="9224" max="9224" width="3.28515625" style="98" hidden="1"/>
    <col min="9225" max="9225" width="8.7109375" style="98" hidden="1"/>
    <col min="9226" max="9226" width="17" style="98" hidden="1"/>
    <col min="9227" max="9472" width="9.140625" style="98" hidden="1"/>
    <col min="9473" max="9473" width="16.7109375" style="98" hidden="1"/>
    <col min="9474" max="9479" width="15.28515625" style="98" hidden="1"/>
    <col min="9480" max="9480" width="3.28515625" style="98" hidden="1"/>
    <col min="9481" max="9481" width="8.7109375" style="98" hidden="1"/>
    <col min="9482" max="9482" width="17" style="98" hidden="1"/>
    <col min="9483" max="9728" width="9.140625" style="98" hidden="1"/>
    <col min="9729" max="9729" width="16.7109375" style="98" hidden="1"/>
    <col min="9730" max="9735" width="15.28515625" style="98" hidden="1"/>
    <col min="9736" max="9736" width="3.28515625" style="98" hidden="1"/>
    <col min="9737" max="9737" width="8.7109375" style="98" hidden="1"/>
    <col min="9738" max="9738" width="17" style="98" hidden="1"/>
    <col min="9739" max="9984" width="9.140625" style="98" hidden="1"/>
    <col min="9985" max="9985" width="16.7109375" style="98" hidden="1"/>
    <col min="9986" max="9991" width="15.28515625" style="98" hidden="1"/>
    <col min="9992" max="9992" width="3.28515625" style="98" hidden="1"/>
    <col min="9993" max="9993" width="8.7109375" style="98" hidden="1"/>
    <col min="9994" max="9994" width="17" style="98" hidden="1"/>
    <col min="9995" max="10240" width="9.140625" style="98" hidden="1"/>
    <col min="10241" max="10241" width="16.7109375" style="98" hidden="1"/>
    <col min="10242" max="10247" width="15.28515625" style="98" hidden="1"/>
    <col min="10248" max="10248" width="3.28515625" style="98" hidden="1"/>
    <col min="10249" max="10249" width="8.7109375" style="98" hidden="1"/>
    <col min="10250" max="10250" width="17" style="98" hidden="1"/>
    <col min="10251" max="10496" width="9.140625" style="98" hidden="1"/>
    <col min="10497" max="10497" width="16.7109375" style="98" hidden="1"/>
    <col min="10498" max="10503" width="15.28515625" style="98" hidden="1"/>
    <col min="10504" max="10504" width="3.28515625" style="98" hidden="1"/>
    <col min="10505" max="10505" width="8.7109375" style="98" hidden="1"/>
    <col min="10506" max="10506" width="17" style="98" hidden="1"/>
    <col min="10507" max="10752" width="9.140625" style="98" hidden="1"/>
    <col min="10753" max="10753" width="16.7109375" style="98" hidden="1"/>
    <col min="10754" max="10759" width="15.28515625" style="98" hidden="1"/>
    <col min="10760" max="10760" width="3.28515625" style="98" hidden="1"/>
    <col min="10761" max="10761" width="8.7109375" style="98" hidden="1"/>
    <col min="10762" max="10762" width="17" style="98" hidden="1"/>
    <col min="10763" max="11008" width="9.140625" style="98" hidden="1"/>
    <col min="11009" max="11009" width="16.7109375" style="98" hidden="1"/>
    <col min="11010" max="11015" width="15.28515625" style="98" hidden="1"/>
    <col min="11016" max="11016" width="3.28515625" style="98" hidden="1"/>
    <col min="11017" max="11017" width="8.7109375" style="98" hidden="1"/>
    <col min="11018" max="11018" width="17" style="98" hidden="1"/>
    <col min="11019" max="11264" width="9.140625" style="98" hidden="1"/>
    <col min="11265" max="11265" width="16.7109375" style="98" hidden="1"/>
    <col min="11266" max="11271" width="15.28515625" style="98" hidden="1"/>
    <col min="11272" max="11272" width="3.28515625" style="98" hidden="1"/>
    <col min="11273" max="11273" width="8.7109375" style="98" hidden="1"/>
    <col min="11274" max="11274" width="17" style="98" hidden="1"/>
    <col min="11275" max="11520" width="9.140625" style="98" hidden="1"/>
    <col min="11521" max="11521" width="16.7109375" style="98" hidden="1"/>
    <col min="11522" max="11527" width="15.28515625" style="98" hidden="1"/>
    <col min="11528" max="11528" width="3.28515625" style="98" hidden="1"/>
    <col min="11529" max="11529" width="8.7109375" style="98" hidden="1"/>
    <col min="11530" max="11530" width="17" style="98" hidden="1"/>
    <col min="11531" max="11776" width="9.140625" style="98" hidden="1"/>
    <col min="11777" max="11777" width="16.7109375" style="98" hidden="1"/>
    <col min="11778" max="11783" width="15.28515625" style="98" hidden="1"/>
    <col min="11784" max="11784" width="3.28515625" style="98" hidden="1"/>
    <col min="11785" max="11785" width="8.7109375" style="98" hidden="1"/>
    <col min="11786" max="11786" width="17" style="98" hidden="1"/>
    <col min="11787" max="12032" width="9.140625" style="98" hidden="1"/>
    <col min="12033" max="12033" width="16.7109375" style="98" hidden="1"/>
    <col min="12034" max="12039" width="15.28515625" style="98" hidden="1"/>
    <col min="12040" max="12040" width="3.28515625" style="98" hidden="1"/>
    <col min="12041" max="12041" width="8.7109375" style="98" hidden="1"/>
    <col min="12042" max="12042" width="17" style="98" hidden="1"/>
    <col min="12043" max="12288" width="9.140625" style="98" hidden="1"/>
    <col min="12289" max="12289" width="16.7109375" style="98" hidden="1"/>
    <col min="12290" max="12295" width="15.28515625" style="98" hidden="1"/>
    <col min="12296" max="12296" width="3.28515625" style="98" hidden="1"/>
    <col min="12297" max="12297" width="8.7109375" style="98" hidden="1"/>
    <col min="12298" max="12298" width="17" style="98" hidden="1"/>
    <col min="12299" max="12544" width="9.140625" style="98" hidden="1"/>
    <col min="12545" max="12545" width="16.7109375" style="98" hidden="1"/>
    <col min="12546" max="12551" width="15.28515625" style="98" hidden="1"/>
    <col min="12552" max="12552" width="3.28515625" style="98" hidden="1"/>
    <col min="12553" max="12553" width="8.7109375" style="98" hidden="1"/>
    <col min="12554" max="12554" width="17" style="98" hidden="1"/>
    <col min="12555" max="12800" width="9.140625" style="98" hidden="1"/>
    <col min="12801" max="12801" width="16.7109375" style="98" hidden="1"/>
    <col min="12802" max="12807" width="15.28515625" style="98" hidden="1"/>
    <col min="12808" max="12808" width="3.28515625" style="98" hidden="1"/>
    <col min="12809" max="12809" width="8.7109375" style="98" hidden="1"/>
    <col min="12810" max="12810" width="17" style="98" hidden="1"/>
    <col min="12811" max="13056" width="9.140625" style="98" hidden="1"/>
    <col min="13057" max="13057" width="16.7109375" style="98" hidden="1"/>
    <col min="13058" max="13063" width="15.28515625" style="98" hidden="1"/>
    <col min="13064" max="13064" width="3.28515625" style="98" hidden="1"/>
    <col min="13065" max="13065" width="8.7109375" style="98" hidden="1"/>
    <col min="13066" max="13066" width="17" style="98" hidden="1"/>
    <col min="13067" max="13312" width="9.140625" style="98" hidden="1"/>
    <col min="13313" max="13313" width="16.7109375" style="98" hidden="1"/>
    <col min="13314" max="13319" width="15.28515625" style="98" hidden="1"/>
    <col min="13320" max="13320" width="3.28515625" style="98" hidden="1"/>
    <col min="13321" max="13321" width="8.7109375" style="98" hidden="1"/>
    <col min="13322" max="13322" width="17" style="98" hidden="1"/>
    <col min="13323" max="13568" width="9.140625" style="98" hidden="1"/>
    <col min="13569" max="13569" width="16.7109375" style="98" hidden="1"/>
    <col min="13570" max="13575" width="15.28515625" style="98" hidden="1"/>
    <col min="13576" max="13576" width="3.28515625" style="98" hidden="1"/>
    <col min="13577" max="13577" width="8.7109375" style="98" hidden="1"/>
    <col min="13578" max="13578" width="17" style="98" hidden="1"/>
    <col min="13579" max="13824" width="9.140625" style="98" hidden="1"/>
    <col min="13825" max="13825" width="16.7109375" style="98" hidden="1"/>
    <col min="13826" max="13831" width="15.28515625" style="98" hidden="1"/>
    <col min="13832" max="13832" width="3.28515625" style="98" hidden="1"/>
    <col min="13833" max="13833" width="8.7109375" style="98" hidden="1"/>
    <col min="13834" max="13834" width="17" style="98" hidden="1"/>
    <col min="13835" max="14080" width="9.140625" style="98" hidden="1"/>
    <col min="14081" max="14081" width="16.7109375" style="98" hidden="1"/>
    <col min="14082" max="14087" width="15.28515625" style="98" hidden="1"/>
    <col min="14088" max="14088" width="3.28515625" style="98" hidden="1"/>
    <col min="14089" max="14089" width="8.7109375" style="98" hidden="1"/>
    <col min="14090" max="14090" width="17" style="98" hidden="1"/>
    <col min="14091" max="14336" width="9.140625" style="98" hidden="1"/>
    <col min="14337" max="14337" width="16.7109375" style="98" hidden="1"/>
    <col min="14338" max="14343" width="15.28515625" style="98" hidden="1"/>
    <col min="14344" max="14344" width="3.28515625" style="98" hidden="1"/>
    <col min="14345" max="14345" width="8.7109375" style="98" hidden="1"/>
    <col min="14346" max="14346" width="17" style="98" hidden="1"/>
    <col min="14347" max="14592" width="9.140625" style="98" hidden="1"/>
    <col min="14593" max="14593" width="16.7109375" style="98" hidden="1"/>
    <col min="14594" max="14599" width="15.28515625" style="98" hidden="1"/>
    <col min="14600" max="14600" width="3.28515625" style="98" hidden="1"/>
    <col min="14601" max="14601" width="8.7109375" style="98" hidden="1"/>
    <col min="14602" max="14602" width="17" style="98" hidden="1"/>
    <col min="14603" max="14848" width="9.140625" style="98" hidden="1"/>
    <col min="14849" max="14849" width="16.7109375" style="98" hidden="1"/>
    <col min="14850" max="14855" width="15.28515625" style="98" hidden="1"/>
    <col min="14856" max="14856" width="3.28515625" style="98" hidden="1"/>
    <col min="14857" max="14857" width="8.7109375" style="98" hidden="1"/>
    <col min="14858" max="14858" width="17" style="98" hidden="1"/>
    <col min="14859" max="15104" width="9.140625" style="98" hidden="1"/>
    <col min="15105" max="15105" width="16.7109375" style="98" hidden="1"/>
    <col min="15106" max="15111" width="15.28515625" style="98" hidden="1"/>
    <col min="15112" max="15112" width="3.28515625" style="98" hidden="1"/>
    <col min="15113" max="15113" width="8.7109375" style="98" hidden="1"/>
    <col min="15114" max="15114" width="17" style="98" hidden="1"/>
    <col min="15115" max="15360" width="9.140625" style="98" hidden="1"/>
    <col min="15361" max="15361" width="16.7109375" style="98" hidden="1"/>
    <col min="15362" max="15367" width="15.28515625" style="98" hidden="1"/>
    <col min="15368" max="15368" width="3.28515625" style="98" hidden="1"/>
    <col min="15369" max="15369" width="8.7109375" style="98" hidden="1"/>
    <col min="15370" max="15370" width="17" style="98" hidden="1"/>
    <col min="15371" max="15616" width="9.140625" style="98" hidden="1"/>
    <col min="15617" max="15617" width="16.7109375" style="98" hidden="1"/>
    <col min="15618" max="15623" width="15.28515625" style="98" hidden="1"/>
    <col min="15624" max="15624" width="3.28515625" style="98" hidden="1"/>
    <col min="15625" max="15625" width="8.7109375" style="98" hidden="1"/>
    <col min="15626" max="15626" width="17" style="98" hidden="1"/>
    <col min="15627" max="15872" width="9.140625" style="98" hidden="1"/>
    <col min="15873" max="15873" width="16.7109375" style="98" hidden="1"/>
    <col min="15874" max="15879" width="15.28515625" style="98" hidden="1"/>
    <col min="15880" max="15880" width="3.28515625" style="98" hidden="1"/>
    <col min="15881" max="15881" width="8.7109375" style="98" hidden="1"/>
    <col min="15882" max="15882" width="17" style="98" hidden="1"/>
    <col min="15883" max="16128" width="9.140625" style="98" hidden="1"/>
    <col min="16129" max="16129" width="16.7109375" style="98" hidden="1"/>
    <col min="16130" max="16135" width="15.28515625" style="98" hidden="1"/>
    <col min="16136" max="16136" width="3.28515625" style="98" hidden="1"/>
    <col min="16137" max="16137" width="8.7109375" style="98" hidden="1"/>
    <col min="16138" max="16138" width="17" style="98" hidden="1"/>
    <col min="16139" max="16384" width="9.140625" style="98" hidden="1"/>
  </cols>
  <sheetData>
    <row r="1" spans="1:39" ht="12" x14ac:dyDescent="0.2"/>
    <row r="2" spans="1:39" ht="16.5" thickBot="1" x14ac:dyDescent="0.3">
      <c r="A2" s="42" t="str">
        <f>"Tabell 1    Kommunalekonomisk utjämning för landsting, utjämningsåret "&amp;Innehåll!C46</f>
        <v>Tabell 1    Kommunalekonomisk utjämning för landsting, utjämningsåret 2016</v>
      </c>
      <c r="B2" s="42"/>
      <c r="C2" s="83"/>
      <c r="D2" s="83"/>
      <c r="E2" s="83"/>
      <c r="F2" s="83"/>
      <c r="G2" s="83"/>
      <c r="H2" s="83"/>
      <c r="I2" s="83"/>
      <c r="J2" s="83"/>
    </row>
    <row r="3" spans="1:39" ht="12.75" x14ac:dyDescent="0.2">
      <c r="A3" s="47" t="s">
        <v>67</v>
      </c>
      <c r="B3" s="15" t="s">
        <v>38</v>
      </c>
      <c r="C3" s="84" t="s">
        <v>39</v>
      </c>
      <c r="D3" s="84" t="s">
        <v>97</v>
      </c>
      <c r="E3" s="84" t="s">
        <v>98</v>
      </c>
      <c r="F3" s="84" t="s">
        <v>99</v>
      </c>
      <c r="G3" s="84" t="s">
        <v>100</v>
      </c>
      <c r="H3" s="84"/>
      <c r="I3" s="314" t="str">
        <f>IF(Innehåll!C47="utfall","Utfall","Preliminärt utfall")</f>
        <v>Utfall</v>
      </c>
      <c r="J3" s="314"/>
    </row>
    <row r="4" spans="1:39" ht="12.75" x14ac:dyDescent="0.2">
      <c r="A4" s="22"/>
      <c r="B4" s="85" t="str">
        <f>IF(Innehåll!C47="prel","den 30 juni","den 1 nov.")</f>
        <v>den 1 nov.</v>
      </c>
      <c r="C4" s="86" t="s">
        <v>40</v>
      </c>
      <c r="D4" s="86" t="s">
        <v>40</v>
      </c>
      <c r="E4" s="86" t="s">
        <v>101</v>
      </c>
      <c r="F4" s="86" t="s">
        <v>27</v>
      </c>
      <c r="G4" s="16" t="s">
        <v>41</v>
      </c>
      <c r="H4" s="16"/>
      <c r="I4" s="16" t="s">
        <v>42</v>
      </c>
      <c r="J4" s="87" t="s">
        <v>43</v>
      </c>
    </row>
    <row r="5" spans="1:39" ht="12.75" x14ac:dyDescent="0.2">
      <c r="A5" s="22" t="s">
        <v>24</v>
      </c>
      <c r="B5" s="17">
        <f>Innehåll!C46-1</f>
        <v>2015</v>
      </c>
      <c r="C5" s="16" t="s">
        <v>41</v>
      </c>
      <c r="D5" s="16" t="s">
        <v>41</v>
      </c>
      <c r="E5" s="16" t="s">
        <v>44</v>
      </c>
      <c r="F5" s="86">
        <v>2016</v>
      </c>
      <c r="G5" s="87" t="s">
        <v>102</v>
      </c>
      <c r="H5" s="87"/>
      <c r="I5" s="87"/>
      <c r="J5" s="16"/>
    </row>
    <row r="6" spans="1:39" ht="14.25" x14ac:dyDescent="0.2">
      <c r="A6" s="22" t="s">
        <v>29</v>
      </c>
      <c r="B6" s="17"/>
      <c r="C6" s="16" t="s">
        <v>45</v>
      </c>
      <c r="D6" s="16" t="s">
        <v>45</v>
      </c>
      <c r="E6" s="16"/>
      <c r="F6" s="16" t="s">
        <v>44</v>
      </c>
      <c r="G6" s="16" t="s">
        <v>103</v>
      </c>
      <c r="H6" s="16"/>
      <c r="I6" s="87"/>
      <c r="J6" s="16"/>
    </row>
    <row r="7" spans="1:39" ht="12.75" x14ac:dyDescent="0.2">
      <c r="A7" s="88"/>
      <c r="B7" s="16"/>
      <c r="C7" s="16" t="s">
        <v>44</v>
      </c>
      <c r="D7" s="16" t="s">
        <v>44</v>
      </c>
      <c r="E7" s="16"/>
      <c r="F7" s="16"/>
      <c r="G7" s="16" t="s">
        <v>44</v>
      </c>
      <c r="H7" s="16"/>
      <c r="I7" s="88"/>
      <c r="J7" s="88"/>
    </row>
    <row r="8" spans="1:39" ht="12.75" x14ac:dyDescent="0.2">
      <c r="A8" s="18"/>
      <c r="B8" s="89"/>
      <c r="C8" s="90" t="s">
        <v>105</v>
      </c>
      <c r="D8" s="90" t="s">
        <v>104</v>
      </c>
      <c r="E8" s="90"/>
      <c r="F8" s="90"/>
      <c r="G8" s="90"/>
      <c r="H8" s="90"/>
      <c r="I8" s="91"/>
      <c r="J8" s="91"/>
    </row>
    <row r="9" spans="1:39" ht="17.25" customHeight="1" x14ac:dyDescent="0.2">
      <c r="A9" s="19" t="s">
        <v>219</v>
      </c>
      <c r="B9" s="20">
        <v>9838418</v>
      </c>
      <c r="C9" s="20"/>
      <c r="D9" s="20"/>
      <c r="E9" s="20"/>
      <c r="F9" s="20"/>
      <c r="G9" s="20"/>
      <c r="H9" s="92"/>
      <c r="I9" s="88"/>
      <c r="J9" s="20">
        <v>25559230001</v>
      </c>
    </row>
    <row r="10" spans="1:39" s="103" customFormat="1" ht="15.75" customHeight="1" x14ac:dyDescent="0.2">
      <c r="A10" s="93" t="s">
        <v>220</v>
      </c>
      <c r="B10" s="92">
        <v>2227513</v>
      </c>
      <c r="C10" s="92">
        <v>-401</v>
      </c>
      <c r="D10" s="92">
        <v>229</v>
      </c>
      <c r="E10" s="92">
        <v>0</v>
      </c>
      <c r="F10" s="92">
        <v>0</v>
      </c>
      <c r="G10" s="92">
        <v>-477.39842482805699</v>
      </c>
      <c r="H10" s="92"/>
      <c r="I10" s="92">
        <v>-649.39842482805705</v>
      </c>
      <c r="J10" s="92">
        <v>-1446543433</v>
      </c>
      <c r="K10" s="38"/>
      <c r="L10" s="92"/>
      <c r="M10" s="99"/>
      <c r="N10" s="99"/>
      <c r="O10" s="99"/>
      <c r="P10" s="99"/>
      <c r="Q10" s="99"/>
      <c r="R10" s="99"/>
      <c r="S10" s="99"/>
      <c r="T10" s="100"/>
      <c r="U10" s="101"/>
      <c r="V10" s="100"/>
      <c r="W10" s="102"/>
      <c r="X10" s="102"/>
      <c r="Y10" s="102"/>
      <c r="AA10" s="104"/>
      <c r="AB10" s="104"/>
      <c r="AC10" s="104"/>
      <c r="AD10" s="105"/>
      <c r="AE10" s="104"/>
      <c r="AF10" s="104"/>
      <c r="AG10" s="104"/>
      <c r="AH10" s="104"/>
      <c r="AI10" s="104"/>
      <c r="AJ10" s="104"/>
      <c r="AK10" s="104"/>
      <c r="AM10" s="106"/>
    </row>
    <row r="11" spans="1:39" s="103" customFormat="1" ht="12.75" x14ac:dyDescent="0.2">
      <c r="A11" s="93" t="s">
        <v>221</v>
      </c>
      <c r="B11" s="92">
        <v>353617</v>
      </c>
      <c r="C11" s="92">
        <v>3043</v>
      </c>
      <c r="D11" s="92">
        <v>-1002</v>
      </c>
      <c r="E11" s="92">
        <v>0</v>
      </c>
      <c r="F11" s="92">
        <v>0</v>
      </c>
      <c r="G11" s="92">
        <v>-477.39842482805699</v>
      </c>
      <c r="H11" s="92"/>
      <c r="I11" s="92">
        <v>1563.6015751719401</v>
      </c>
      <c r="J11" s="92">
        <v>552916098</v>
      </c>
      <c r="K11" s="38"/>
      <c r="L11" s="92"/>
      <c r="M11" s="99"/>
      <c r="N11" s="99"/>
      <c r="O11" s="99"/>
      <c r="P11" s="99"/>
      <c r="Q11" s="99"/>
      <c r="R11" s="99"/>
      <c r="S11" s="99"/>
      <c r="T11" s="100"/>
      <c r="U11" s="107"/>
      <c r="V11" s="100"/>
      <c r="W11" s="102"/>
      <c r="X11" s="102"/>
      <c r="Y11" s="102"/>
      <c r="AA11" s="104"/>
      <c r="AB11" s="104"/>
      <c r="AC11" s="104"/>
      <c r="AD11" s="105"/>
      <c r="AE11" s="104"/>
      <c r="AF11" s="104"/>
      <c r="AG11" s="104"/>
      <c r="AH11" s="104"/>
      <c r="AI11" s="104"/>
      <c r="AJ11" s="104"/>
      <c r="AK11" s="104"/>
      <c r="AM11" s="106"/>
    </row>
    <row r="12" spans="1:39" s="103" customFormat="1" ht="12.75" x14ac:dyDescent="0.2">
      <c r="A12" s="93" t="s">
        <v>222</v>
      </c>
      <c r="B12" s="92">
        <v>283183</v>
      </c>
      <c r="C12" s="92">
        <v>4393</v>
      </c>
      <c r="D12" s="92">
        <v>631</v>
      </c>
      <c r="E12" s="92">
        <v>0</v>
      </c>
      <c r="F12" s="92">
        <v>0</v>
      </c>
      <c r="G12" s="92">
        <v>-477.39842482805699</v>
      </c>
      <c r="H12" s="92"/>
      <c r="I12" s="92">
        <v>4546.6015751719397</v>
      </c>
      <c r="J12" s="92">
        <v>1287520274</v>
      </c>
      <c r="K12" s="38"/>
      <c r="L12" s="92"/>
      <c r="M12" s="99"/>
      <c r="N12" s="99"/>
      <c r="O12" s="99"/>
      <c r="P12" s="99"/>
      <c r="Q12" s="99"/>
      <c r="R12" s="99"/>
      <c r="S12" s="99"/>
      <c r="T12" s="100"/>
      <c r="U12" s="108"/>
      <c r="V12" s="100"/>
      <c r="W12" s="102"/>
      <c r="X12" s="102"/>
      <c r="Y12" s="102"/>
      <c r="AA12" s="104"/>
      <c r="AB12" s="104"/>
      <c r="AC12" s="104"/>
      <c r="AD12" s="105"/>
      <c r="AE12" s="104"/>
      <c r="AF12" s="104"/>
      <c r="AG12" s="104"/>
      <c r="AH12" s="104"/>
      <c r="AI12" s="104"/>
      <c r="AJ12" s="104"/>
      <c r="AK12" s="104"/>
      <c r="AM12" s="106"/>
    </row>
    <row r="13" spans="1:39" s="103" customFormat="1" ht="12.75" x14ac:dyDescent="0.2">
      <c r="A13" s="93" t="s">
        <v>223</v>
      </c>
      <c r="B13" s="92">
        <v>445594</v>
      </c>
      <c r="C13" s="92">
        <v>4528</v>
      </c>
      <c r="D13" s="92">
        <v>-180</v>
      </c>
      <c r="E13" s="92">
        <v>0</v>
      </c>
      <c r="F13" s="92">
        <v>0</v>
      </c>
      <c r="G13" s="92">
        <v>-477.39842482805699</v>
      </c>
      <c r="H13" s="92"/>
      <c r="I13" s="92">
        <v>3870.6015751719401</v>
      </c>
      <c r="J13" s="92">
        <v>1724716838</v>
      </c>
      <c r="K13" s="38"/>
      <c r="L13" s="92"/>
      <c r="M13" s="99"/>
      <c r="N13" s="99"/>
      <c r="O13" s="99"/>
      <c r="P13" s="99"/>
      <c r="Q13" s="99"/>
      <c r="R13" s="99"/>
      <c r="S13" s="99"/>
      <c r="T13" s="100"/>
      <c r="U13" s="101"/>
      <c r="V13" s="100"/>
      <c r="W13" s="102"/>
      <c r="X13" s="102"/>
      <c r="Y13" s="102"/>
      <c r="AA13" s="104"/>
      <c r="AB13" s="104"/>
      <c r="AC13" s="104"/>
      <c r="AD13" s="105"/>
      <c r="AE13" s="104"/>
      <c r="AF13" s="104"/>
      <c r="AG13" s="104"/>
      <c r="AH13" s="104"/>
      <c r="AI13" s="104"/>
      <c r="AJ13" s="104"/>
      <c r="AK13" s="104"/>
      <c r="AM13" s="106"/>
    </row>
    <row r="14" spans="1:39" s="103" customFormat="1" ht="12.75" x14ac:dyDescent="0.2">
      <c r="A14" s="93" t="s">
        <v>224</v>
      </c>
      <c r="B14" s="92">
        <v>347425</v>
      </c>
      <c r="C14" s="92">
        <v>4440</v>
      </c>
      <c r="D14" s="92">
        <v>-776</v>
      </c>
      <c r="E14" s="92">
        <v>0</v>
      </c>
      <c r="F14" s="92">
        <v>22</v>
      </c>
      <c r="G14" s="92">
        <v>-477.39842482805699</v>
      </c>
      <c r="H14" s="92"/>
      <c r="I14" s="92">
        <v>3208.6015751719401</v>
      </c>
      <c r="J14" s="92">
        <v>1114748402</v>
      </c>
      <c r="K14" s="38"/>
      <c r="L14" s="92"/>
      <c r="M14" s="99"/>
      <c r="N14" s="99"/>
      <c r="O14" s="99"/>
      <c r="P14" s="99"/>
      <c r="Q14" s="99"/>
      <c r="R14" s="99"/>
      <c r="S14" s="99"/>
      <c r="T14" s="100"/>
      <c r="U14" s="107"/>
      <c r="V14" s="100"/>
      <c r="W14" s="102"/>
      <c r="X14" s="102"/>
      <c r="Y14" s="102"/>
      <c r="AA14" s="104"/>
      <c r="AB14" s="104"/>
      <c r="AC14" s="104"/>
      <c r="AD14" s="105"/>
      <c r="AE14" s="104"/>
      <c r="AF14" s="104"/>
      <c r="AG14" s="104"/>
      <c r="AH14" s="104"/>
      <c r="AI14" s="104"/>
      <c r="AJ14" s="104"/>
      <c r="AK14" s="104"/>
      <c r="AM14" s="106"/>
    </row>
    <row r="15" spans="1:39" s="103" customFormat="1" ht="15.75" customHeight="1" x14ac:dyDescent="0.2">
      <c r="A15" s="93" t="s">
        <v>225</v>
      </c>
      <c r="B15" s="92">
        <v>191062</v>
      </c>
      <c r="C15" s="92">
        <v>4510</v>
      </c>
      <c r="D15" s="92">
        <v>-864</v>
      </c>
      <c r="E15" s="92">
        <v>230</v>
      </c>
      <c r="F15" s="92">
        <v>0</v>
      </c>
      <c r="G15" s="92">
        <v>-477.39842482805699</v>
      </c>
      <c r="H15" s="92"/>
      <c r="I15" s="92">
        <v>3398.6015751719401</v>
      </c>
      <c r="J15" s="92">
        <v>649343614</v>
      </c>
      <c r="K15" s="38"/>
      <c r="L15" s="92"/>
      <c r="M15" s="99"/>
      <c r="N15" s="99"/>
      <c r="O15" s="99"/>
      <c r="P15" s="99"/>
      <c r="Q15" s="99"/>
      <c r="R15" s="99"/>
      <c r="S15" s="99"/>
      <c r="T15" s="100"/>
      <c r="U15" s="101"/>
      <c r="V15" s="100"/>
      <c r="W15" s="102"/>
      <c r="X15" s="102"/>
      <c r="Y15" s="102"/>
      <c r="AA15" s="104"/>
      <c r="AB15" s="104"/>
      <c r="AC15" s="104"/>
      <c r="AD15" s="105"/>
      <c r="AE15" s="104"/>
      <c r="AF15" s="104"/>
      <c r="AG15" s="104"/>
      <c r="AH15" s="104"/>
      <c r="AI15" s="104"/>
      <c r="AJ15" s="104"/>
      <c r="AK15" s="104"/>
      <c r="AM15" s="106"/>
    </row>
    <row r="16" spans="1:39" s="103" customFormat="1" ht="12.75" x14ac:dyDescent="0.2">
      <c r="A16" s="93" t="s">
        <v>226</v>
      </c>
      <c r="B16" s="92">
        <v>237192</v>
      </c>
      <c r="C16" s="92">
        <v>4268</v>
      </c>
      <c r="D16" s="92">
        <v>574</v>
      </c>
      <c r="E16" s="92">
        <v>0</v>
      </c>
      <c r="F16" s="92">
        <v>0</v>
      </c>
      <c r="G16" s="92">
        <v>-477.39842482805699</v>
      </c>
      <c r="H16" s="92"/>
      <c r="I16" s="92">
        <v>4364.6015751719397</v>
      </c>
      <c r="J16" s="92">
        <v>1035248577</v>
      </c>
      <c r="K16" s="38"/>
      <c r="L16" s="92"/>
      <c r="M16" s="99"/>
      <c r="N16" s="99"/>
      <c r="O16" s="99"/>
      <c r="P16" s="99"/>
      <c r="Q16" s="99"/>
      <c r="R16" s="99"/>
      <c r="S16" s="99"/>
      <c r="T16" s="100"/>
      <c r="U16" s="108"/>
      <c r="V16" s="100"/>
      <c r="W16" s="102"/>
      <c r="X16" s="102"/>
      <c r="Y16" s="102"/>
      <c r="AA16" s="104"/>
      <c r="AB16" s="104"/>
      <c r="AC16" s="104"/>
      <c r="AD16" s="105"/>
      <c r="AE16" s="104"/>
      <c r="AF16" s="104"/>
      <c r="AG16" s="104"/>
      <c r="AH16" s="104"/>
      <c r="AI16" s="104"/>
      <c r="AJ16" s="104"/>
      <c r="AK16" s="104"/>
      <c r="AM16" s="106"/>
    </row>
    <row r="17" spans="1:39" s="103" customFormat="1" ht="12.75" x14ac:dyDescent="0.2">
      <c r="A17" s="93" t="s">
        <v>227</v>
      </c>
      <c r="B17" s="92">
        <v>57394</v>
      </c>
      <c r="C17" s="92">
        <v>5477</v>
      </c>
      <c r="D17" s="92">
        <v>553</v>
      </c>
      <c r="E17" s="92">
        <v>1426</v>
      </c>
      <c r="F17" s="92">
        <v>0</v>
      </c>
      <c r="G17" s="92">
        <v>-477.39842482805699</v>
      </c>
      <c r="H17" s="92"/>
      <c r="I17" s="92">
        <v>6978.6015751719397</v>
      </c>
      <c r="J17" s="92">
        <v>400529859</v>
      </c>
      <c r="K17" s="38"/>
      <c r="L17" s="92"/>
      <c r="M17" s="99"/>
      <c r="N17" s="99"/>
      <c r="O17" s="99"/>
      <c r="P17" s="99"/>
      <c r="Q17" s="99"/>
      <c r="R17" s="99"/>
      <c r="S17" s="99"/>
      <c r="T17" s="100"/>
      <c r="U17" s="108"/>
      <c r="V17" s="100"/>
      <c r="W17" s="102"/>
      <c r="X17" s="102"/>
      <c r="Y17" s="102"/>
      <c r="AA17" s="104"/>
      <c r="AB17" s="104"/>
      <c r="AC17" s="104"/>
      <c r="AD17" s="105"/>
      <c r="AE17" s="104"/>
      <c r="AF17" s="104"/>
      <c r="AG17" s="104"/>
      <c r="AH17" s="104"/>
      <c r="AI17" s="104"/>
      <c r="AJ17" s="104"/>
      <c r="AK17" s="104"/>
      <c r="AM17" s="106"/>
    </row>
    <row r="18" spans="1:39" s="103" customFormat="1" ht="12.75" x14ac:dyDescent="0.2">
      <c r="A18" s="93" t="s">
        <v>228</v>
      </c>
      <c r="B18" s="92">
        <v>155960</v>
      </c>
      <c r="C18" s="92">
        <v>4743</v>
      </c>
      <c r="D18" s="92">
        <v>325</v>
      </c>
      <c r="E18" s="92">
        <v>501</v>
      </c>
      <c r="F18" s="92">
        <v>0</v>
      </c>
      <c r="G18" s="92">
        <v>-477.39842482805699</v>
      </c>
      <c r="H18" s="92"/>
      <c r="I18" s="92">
        <v>5091.6015751719397</v>
      </c>
      <c r="J18" s="92">
        <v>794086182</v>
      </c>
      <c r="K18" s="38"/>
      <c r="L18" s="92"/>
      <c r="M18" s="99"/>
      <c r="N18" s="99"/>
      <c r="O18" s="99"/>
      <c r="P18" s="99"/>
      <c r="Q18" s="99"/>
      <c r="R18" s="99"/>
      <c r="S18" s="99"/>
      <c r="T18" s="100"/>
      <c r="U18" s="108"/>
      <c r="V18" s="100"/>
      <c r="W18" s="102"/>
      <c r="X18" s="102"/>
      <c r="Y18" s="102"/>
      <c r="AA18" s="104"/>
      <c r="AB18" s="104"/>
      <c r="AC18" s="104"/>
      <c r="AD18" s="105"/>
      <c r="AE18" s="104"/>
      <c r="AF18" s="104"/>
      <c r="AG18" s="104"/>
      <c r="AH18" s="104"/>
      <c r="AI18" s="104"/>
      <c r="AJ18" s="104"/>
      <c r="AK18" s="104"/>
      <c r="AM18" s="106"/>
    </row>
    <row r="19" spans="1:39" s="103" customFormat="1" ht="12.75" x14ac:dyDescent="0.2">
      <c r="A19" s="93" t="s">
        <v>229</v>
      </c>
      <c r="B19" s="92">
        <v>1301571</v>
      </c>
      <c r="C19" s="92">
        <v>4542</v>
      </c>
      <c r="D19" s="92">
        <v>-155</v>
      </c>
      <c r="E19" s="92">
        <v>0</v>
      </c>
      <c r="F19" s="92">
        <v>0</v>
      </c>
      <c r="G19" s="92">
        <v>-477.39842482805699</v>
      </c>
      <c r="H19" s="92"/>
      <c r="I19" s="92">
        <v>3909.6015751719401</v>
      </c>
      <c r="J19" s="92">
        <v>5088624032</v>
      </c>
      <c r="K19" s="38"/>
      <c r="L19" s="92"/>
      <c r="M19" s="99"/>
      <c r="N19" s="99"/>
      <c r="O19" s="99"/>
      <c r="P19" s="99"/>
      <c r="Q19" s="99"/>
      <c r="R19" s="99"/>
      <c r="S19" s="99"/>
      <c r="T19" s="100"/>
      <c r="U19" s="108"/>
      <c r="V19" s="100"/>
      <c r="W19" s="102"/>
      <c r="X19" s="102"/>
      <c r="Y19" s="102"/>
      <c r="AA19" s="104"/>
      <c r="AB19" s="104"/>
      <c r="AC19" s="104"/>
      <c r="AD19" s="105"/>
      <c r="AE19" s="104"/>
      <c r="AF19" s="104"/>
      <c r="AG19" s="104"/>
      <c r="AH19" s="104"/>
      <c r="AI19" s="104"/>
      <c r="AJ19" s="104"/>
      <c r="AK19" s="104"/>
      <c r="AM19" s="106"/>
    </row>
    <row r="20" spans="1:39" s="103" customFormat="1" ht="15.75" customHeight="1" x14ac:dyDescent="0.2">
      <c r="A20" s="93" t="s">
        <v>230</v>
      </c>
      <c r="B20" s="92">
        <v>314008</v>
      </c>
      <c r="C20" s="92">
        <v>3218</v>
      </c>
      <c r="D20" s="92">
        <v>-778</v>
      </c>
      <c r="E20" s="92">
        <v>0</v>
      </c>
      <c r="F20" s="92">
        <v>0</v>
      </c>
      <c r="G20" s="92">
        <v>-477.39842482805699</v>
      </c>
      <c r="H20" s="92"/>
      <c r="I20" s="92">
        <v>1962.6015751719401</v>
      </c>
      <c r="J20" s="92">
        <v>616272595</v>
      </c>
      <c r="K20" s="38"/>
      <c r="L20" s="92"/>
      <c r="M20" s="99"/>
      <c r="N20" s="99"/>
      <c r="O20" s="99"/>
      <c r="P20" s="99"/>
      <c r="Q20" s="99"/>
      <c r="R20" s="99"/>
      <c r="S20" s="99"/>
      <c r="T20" s="100"/>
      <c r="U20" s="101"/>
      <c r="V20" s="100"/>
      <c r="W20" s="102"/>
      <c r="X20" s="102"/>
      <c r="Y20" s="102"/>
      <c r="AA20" s="104"/>
      <c r="AB20" s="104"/>
      <c r="AC20" s="104"/>
      <c r="AD20" s="105"/>
      <c r="AE20" s="104"/>
      <c r="AF20" s="104"/>
      <c r="AG20" s="104"/>
      <c r="AH20" s="104"/>
      <c r="AI20" s="104"/>
      <c r="AJ20" s="104"/>
      <c r="AK20" s="104"/>
      <c r="AM20" s="106"/>
    </row>
    <row r="21" spans="1:39" s="103" customFormat="1" ht="12.75" x14ac:dyDescent="0.2">
      <c r="A21" s="93" t="s">
        <v>231</v>
      </c>
      <c r="B21" s="92">
        <v>1646153</v>
      </c>
      <c r="C21" s="92">
        <v>3424</v>
      </c>
      <c r="D21" s="92">
        <v>-342</v>
      </c>
      <c r="E21" s="92">
        <v>0</v>
      </c>
      <c r="F21" s="92">
        <v>0</v>
      </c>
      <c r="G21" s="92">
        <v>-477.39842482805699</v>
      </c>
      <c r="H21" s="92"/>
      <c r="I21" s="92">
        <v>2604.6015751719401</v>
      </c>
      <c r="J21" s="92">
        <v>4287572697</v>
      </c>
      <c r="K21" s="38"/>
      <c r="L21" s="92"/>
      <c r="M21" s="99"/>
      <c r="N21" s="99"/>
      <c r="O21" s="99"/>
      <c r="P21" s="99"/>
      <c r="Q21" s="99"/>
      <c r="R21" s="99"/>
      <c r="S21" s="99"/>
      <c r="T21" s="100"/>
      <c r="U21" s="108"/>
      <c r="V21" s="100"/>
      <c r="W21" s="102"/>
      <c r="X21" s="102"/>
      <c r="Y21" s="102"/>
      <c r="AA21" s="104"/>
      <c r="AB21" s="104"/>
      <c r="AC21" s="104"/>
      <c r="AD21" s="105"/>
      <c r="AE21" s="104"/>
      <c r="AF21" s="104"/>
      <c r="AG21" s="104"/>
      <c r="AH21" s="104"/>
      <c r="AI21" s="104"/>
      <c r="AJ21" s="104"/>
      <c r="AK21" s="104"/>
      <c r="AM21" s="106"/>
    </row>
    <row r="22" spans="1:39" s="103" customFormat="1" ht="12.75" x14ac:dyDescent="0.2">
      <c r="A22" s="93" t="s">
        <v>232</v>
      </c>
      <c r="B22" s="92">
        <v>275668</v>
      </c>
      <c r="C22" s="92">
        <v>4587</v>
      </c>
      <c r="D22" s="92">
        <v>515</v>
      </c>
      <c r="E22" s="92">
        <v>0</v>
      </c>
      <c r="F22" s="92">
        <v>0</v>
      </c>
      <c r="G22" s="92">
        <v>-477.39842482805699</v>
      </c>
      <c r="H22" s="92"/>
      <c r="I22" s="92">
        <v>4624.6015751719397</v>
      </c>
      <c r="J22" s="92">
        <v>1274854667</v>
      </c>
      <c r="K22" s="38"/>
      <c r="L22" s="92"/>
      <c r="M22" s="99"/>
      <c r="N22" s="99"/>
      <c r="O22" s="99"/>
      <c r="P22" s="99"/>
      <c r="Q22" s="99"/>
      <c r="R22" s="99"/>
      <c r="S22" s="99"/>
      <c r="T22" s="100"/>
      <c r="U22" s="108"/>
      <c r="V22" s="100"/>
      <c r="W22" s="102"/>
      <c r="X22" s="102"/>
      <c r="Y22" s="102"/>
      <c r="AA22" s="104"/>
      <c r="AB22" s="104"/>
      <c r="AC22" s="104"/>
      <c r="AD22" s="105"/>
      <c r="AE22" s="104"/>
      <c r="AF22" s="104"/>
      <c r="AG22" s="104"/>
      <c r="AH22" s="104"/>
      <c r="AI22" s="104"/>
      <c r="AJ22" s="104"/>
      <c r="AK22" s="104"/>
      <c r="AM22" s="106"/>
    </row>
    <row r="23" spans="1:39" s="103" customFormat="1" ht="12.75" x14ac:dyDescent="0.2">
      <c r="A23" s="93" t="s">
        <v>233</v>
      </c>
      <c r="B23" s="92">
        <v>290890</v>
      </c>
      <c r="C23" s="92">
        <v>4830</v>
      </c>
      <c r="D23" s="92">
        <v>101</v>
      </c>
      <c r="E23" s="92">
        <v>0</v>
      </c>
      <c r="F23" s="92">
        <v>0</v>
      </c>
      <c r="G23" s="92">
        <v>-477.39842482805699</v>
      </c>
      <c r="H23" s="92"/>
      <c r="I23" s="92">
        <v>4453.6015751719397</v>
      </c>
      <c r="J23" s="92">
        <v>1295508162</v>
      </c>
      <c r="K23" s="38"/>
      <c r="L23" s="92"/>
      <c r="M23" s="99"/>
      <c r="N23" s="99"/>
      <c r="O23" s="99"/>
      <c r="P23" s="99"/>
      <c r="Q23" s="99"/>
      <c r="R23" s="99"/>
      <c r="S23" s="99"/>
      <c r="T23" s="100"/>
      <c r="U23" s="108"/>
      <c r="V23" s="100"/>
      <c r="W23" s="102"/>
      <c r="X23" s="102"/>
      <c r="Y23" s="102"/>
      <c r="AA23" s="104"/>
      <c r="AB23" s="104"/>
      <c r="AC23" s="104"/>
      <c r="AD23" s="105"/>
      <c r="AE23" s="104"/>
      <c r="AF23" s="104"/>
      <c r="AG23" s="104"/>
      <c r="AH23" s="104"/>
      <c r="AI23" s="104"/>
      <c r="AJ23" s="104"/>
      <c r="AK23" s="104"/>
      <c r="AM23" s="106"/>
    </row>
    <row r="24" spans="1:39" s="103" customFormat="1" ht="12.75" x14ac:dyDescent="0.2">
      <c r="A24" s="93" t="s">
        <v>234</v>
      </c>
      <c r="B24" s="92">
        <v>264156</v>
      </c>
      <c r="C24" s="92">
        <v>3463</v>
      </c>
      <c r="D24" s="92">
        <v>758</v>
      </c>
      <c r="E24" s="92">
        <v>0</v>
      </c>
      <c r="F24" s="92">
        <v>0</v>
      </c>
      <c r="G24" s="92">
        <v>-477.39842482805699</v>
      </c>
      <c r="H24" s="92"/>
      <c r="I24" s="92">
        <v>3743.6015751719401</v>
      </c>
      <c r="J24" s="92">
        <v>988894818</v>
      </c>
      <c r="K24" s="38"/>
      <c r="L24" s="92"/>
      <c r="M24" s="99"/>
      <c r="N24" s="99"/>
      <c r="O24" s="99"/>
      <c r="P24" s="99"/>
      <c r="Q24" s="99"/>
      <c r="R24" s="99"/>
      <c r="S24" s="99"/>
      <c r="T24" s="100"/>
      <c r="U24" s="108"/>
      <c r="V24" s="100"/>
      <c r="W24" s="102"/>
      <c r="X24" s="102"/>
      <c r="Y24" s="102"/>
      <c r="AA24" s="104"/>
      <c r="AB24" s="104"/>
      <c r="AC24" s="104"/>
      <c r="AD24" s="105"/>
      <c r="AE24" s="104"/>
      <c r="AF24" s="104"/>
      <c r="AG24" s="104"/>
      <c r="AH24" s="104"/>
      <c r="AI24" s="104"/>
      <c r="AJ24" s="104"/>
      <c r="AK24" s="104"/>
      <c r="AM24" s="106"/>
    </row>
    <row r="25" spans="1:39" s="103" customFormat="1" ht="15.75" customHeight="1" x14ac:dyDescent="0.2">
      <c r="A25" s="93" t="s">
        <v>235</v>
      </c>
      <c r="B25" s="92">
        <v>280670</v>
      </c>
      <c r="C25" s="92">
        <v>4229</v>
      </c>
      <c r="D25" s="92">
        <v>504</v>
      </c>
      <c r="E25" s="92">
        <v>0</v>
      </c>
      <c r="F25" s="92">
        <v>0</v>
      </c>
      <c r="G25" s="92">
        <v>-477.39842482805699</v>
      </c>
      <c r="H25" s="92"/>
      <c r="I25" s="92">
        <v>4255.6015751719397</v>
      </c>
      <c r="J25" s="92">
        <v>1194419694</v>
      </c>
      <c r="K25" s="38"/>
      <c r="L25" s="92"/>
      <c r="M25" s="99"/>
      <c r="N25" s="99"/>
      <c r="O25" s="99"/>
      <c r="P25" s="99"/>
      <c r="Q25" s="99"/>
      <c r="R25" s="99"/>
      <c r="S25" s="99"/>
      <c r="T25" s="100"/>
      <c r="U25" s="101"/>
      <c r="V25" s="100"/>
      <c r="W25" s="102"/>
      <c r="X25" s="102"/>
      <c r="Y25" s="102"/>
      <c r="AA25" s="104"/>
      <c r="AB25" s="104"/>
      <c r="AC25" s="104"/>
      <c r="AD25" s="105"/>
      <c r="AE25" s="104"/>
      <c r="AF25" s="104"/>
      <c r="AG25" s="104"/>
      <c r="AH25" s="104"/>
      <c r="AI25" s="104"/>
      <c r="AJ25" s="104"/>
      <c r="AK25" s="104"/>
      <c r="AM25" s="106"/>
    </row>
    <row r="26" spans="1:39" s="103" customFormat="1" ht="12.75" x14ac:dyDescent="0.2">
      <c r="A26" s="93" t="s">
        <v>236</v>
      </c>
      <c r="B26" s="92">
        <v>281678</v>
      </c>
      <c r="C26" s="92">
        <v>4656</v>
      </c>
      <c r="D26" s="92">
        <v>719</v>
      </c>
      <c r="E26" s="92">
        <v>0</v>
      </c>
      <c r="F26" s="92">
        <v>0</v>
      </c>
      <c r="G26" s="92">
        <v>-477.39842482805699</v>
      </c>
      <c r="H26" s="92"/>
      <c r="I26" s="92">
        <v>4897.6015751719397</v>
      </c>
      <c r="J26" s="92">
        <v>1379546616</v>
      </c>
      <c r="K26" s="38"/>
      <c r="L26" s="92"/>
      <c r="M26" s="99"/>
      <c r="N26" s="99"/>
      <c r="O26" s="99"/>
      <c r="P26" s="99"/>
      <c r="Q26" s="99"/>
      <c r="R26" s="99"/>
      <c r="S26" s="99"/>
      <c r="T26" s="100"/>
      <c r="U26" s="108"/>
      <c r="V26" s="100"/>
      <c r="W26" s="102"/>
      <c r="X26" s="102"/>
      <c r="Y26" s="102"/>
      <c r="AA26" s="104"/>
      <c r="AB26" s="104"/>
      <c r="AC26" s="104"/>
      <c r="AD26" s="105"/>
      <c r="AE26" s="104"/>
      <c r="AF26" s="104"/>
      <c r="AG26" s="104"/>
      <c r="AH26" s="104"/>
      <c r="AI26" s="104"/>
      <c r="AJ26" s="104"/>
      <c r="AK26" s="104"/>
      <c r="AM26" s="106"/>
    </row>
    <row r="27" spans="1:39" s="103" customFormat="1" ht="12.75" x14ac:dyDescent="0.2">
      <c r="A27" s="93" t="s">
        <v>237</v>
      </c>
      <c r="B27" s="92">
        <v>244046</v>
      </c>
      <c r="C27" s="92">
        <v>3129</v>
      </c>
      <c r="D27" s="92">
        <v>375</v>
      </c>
      <c r="E27" s="92">
        <v>0</v>
      </c>
      <c r="F27" s="92">
        <v>0</v>
      </c>
      <c r="G27" s="92">
        <v>-477.39842482805699</v>
      </c>
      <c r="H27" s="92"/>
      <c r="I27" s="92">
        <v>3026.6015751719401</v>
      </c>
      <c r="J27" s="92">
        <v>738630008</v>
      </c>
      <c r="K27" s="38"/>
      <c r="L27" s="92"/>
      <c r="M27" s="99"/>
      <c r="N27" s="99"/>
      <c r="O27" s="99"/>
      <c r="P27" s="99"/>
      <c r="Q27" s="99"/>
      <c r="R27" s="99"/>
      <c r="S27" s="99"/>
      <c r="T27" s="100"/>
      <c r="U27" s="108"/>
      <c r="V27" s="100"/>
      <c r="W27" s="102"/>
      <c r="X27" s="102"/>
      <c r="Y27" s="102"/>
      <c r="AA27" s="104"/>
      <c r="AB27" s="104"/>
      <c r="AC27" s="104"/>
      <c r="AD27" s="105"/>
      <c r="AE27" s="104"/>
      <c r="AF27" s="104"/>
      <c r="AG27" s="104"/>
      <c r="AH27" s="104"/>
      <c r="AI27" s="104"/>
      <c r="AJ27" s="104"/>
      <c r="AK27" s="104"/>
      <c r="AM27" s="106"/>
    </row>
    <row r="28" spans="1:39" s="103" customFormat="1" ht="12.75" x14ac:dyDescent="0.2">
      <c r="A28" s="93" t="s">
        <v>238</v>
      </c>
      <c r="B28" s="92">
        <v>127169</v>
      </c>
      <c r="C28" s="92">
        <v>4702</v>
      </c>
      <c r="D28" s="92">
        <v>349</v>
      </c>
      <c r="E28" s="92">
        <v>784</v>
      </c>
      <c r="F28" s="92">
        <v>0</v>
      </c>
      <c r="G28" s="92">
        <v>-477.39842482805699</v>
      </c>
      <c r="H28" s="92"/>
      <c r="I28" s="92">
        <v>5357.6015751719397</v>
      </c>
      <c r="J28" s="92">
        <v>681320835</v>
      </c>
      <c r="K28" s="38"/>
      <c r="L28" s="92"/>
      <c r="M28" s="99"/>
      <c r="N28" s="99"/>
      <c r="O28" s="99"/>
      <c r="P28" s="99"/>
      <c r="Q28" s="99"/>
      <c r="R28" s="99"/>
      <c r="S28" s="99"/>
      <c r="T28" s="100"/>
      <c r="U28" s="108"/>
      <c r="V28" s="100"/>
      <c r="W28" s="102"/>
      <c r="X28" s="102"/>
      <c r="Y28" s="102"/>
      <c r="AA28" s="104"/>
      <c r="AB28" s="104"/>
      <c r="AC28" s="104"/>
      <c r="AD28" s="105"/>
      <c r="AE28" s="104"/>
      <c r="AF28" s="104"/>
      <c r="AG28" s="104"/>
      <c r="AH28" s="104"/>
      <c r="AI28" s="104"/>
      <c r="AJ28" s="104"/>
      <c r="AK28" s="104"/>
      <c r="AM28" s="106"/>
    </row>
    <row r="29" spans="1:39" s="103" customFormat="1" ht="12.75" x14ac:dyDescent="0.2">
      <c r="A29" s="93" t="s">
        <v>239</v>
      </c>
      <c r="B29" s="92">
        <v>263584</v>
      </c>
      <c r="C29" s="92">
        <v>3596</v>
      </c>
      <c r="D29" s="92">
        <v>-615</v>
      </c>
      <c r="E29" s="92">
        <v>242</v>
      </c>
      <c r="F29" s="92">
        <v>800</v>
      </c>
      <c r="G29" s="92">
        <v>-477.39842482805699</v>
      </c>
      <c r="H29" s="92"/>
      <c r="I29" s="92">
        <v>3545.6015751719401</v>
      </c>
      <c r="J29" s="92">
        <v>934563846</v>
      </c>
      <c r="K29" s="38"/>
      <c r="L29" s="92"/>
      <c r="M29" s="99"/>
      <c r="N29" s="99"/>
      <c r="O29" s="99"/>
      <c r="P29" s="99"/>
      <c r="Q29" s="99"/>
      <c r="R29" s="99"/>
      <c r="S29" s="99"/>
      <c r="T29" s="100"/>
      <c r="U29" s="108"/>
      <c r="V29" s="100"/>
      <c r="W29" s="102"/>
      <c r="X29" s="102"/>
      <c r="Y29" s="102"/>
      <c r="AA29" s="104"/>
      <c r="AB29" s="104"/>
      <c r="AC29" s="104"/>
      <c r="AD29" s="105"/>
      <c r="AE29" s="104"/>
      <c r="AF29" s="104"/>
      <c r="AG29" s="104"/>
      <c r="AH29" s="104"/>
      <c r="AI29" s="104"/>
      <c r="AJ29" s="104"/>
      <c r="AK29" s="104"/>
      <c r="AM29" s="106"/>
    </row>
    <row r="30" spans="1:39" s="103" customFormat="1" ht="15.75" customHeight="1" x14ac:dyDescent="0.2">
      <c r="A30" s="93" t="s">
        <v>240</v>
      </c>
      <c r="B30" s="92">
        <v>249885</v>
      </c>
      <c r="C30" s="92">
        <v>2497</v>
      </c>
      <c r="D30" s="92">
        <v>1123</v>
      </c>
      <c r="E30" s="92">
        <v>652</v>
      </c>
      <c r="F30" s="92">
        <v>73</v>
      </c>
      <c r="G30" s="92">
        <v>-477.39842482805699</v>
      </c>
      <c r="H30" s="92"/>
      <c r="I30" s="92">
        <v>3867.6015751719401</v>
      </c>
      <c r="J30" s="92">
        <v>966455620</v>
      </c>
      <c r="K30" s="38"/>
      <c r="L30" s="92"/>
      <c r="M30" s="99"/>
      <c r="N30" s="99"/>
      <c r="O30" s="99"/>
      <c r="P30" s="99"/>
      <c r="Q30" s="99"/>
      <c r="R30" s="99"/>
      <c r="S30" s="99"/>
      <c r="T30" s="100"/>
      <c r="U30" s="101"/>
      <c r="V30" s="100"/>
      <c r="W30" s="102"/>
      <c r="X30" s="102"/>
      <c r="Y30" s="102"/>
      <c r="AA30" s="104"/>
      <c r="AB30" s="104"/>
      <c r="AC30" s="104"/>
      <c r="AD30" s="105"/>
      <c r="AE30" s="104"/>
      <c r="AF30" s="104"/>
      <c r="AG30" s="104"/>
      <c r="AH30" s="104"/>
      <c r="AI30" s="104"/>
      <c r="AJ30" s="104"/>
      <c r="AK30" s="104"/>
      <c r="AM30" s="106"/>
    </row>
    <row r="31" spans="1:39" ht="13.5" thickBot="1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39" ht="12.75" customHeight="1" x14ac:dyDescent="0.2">
      <c r="A32" s="95" t="str">
        <f>"1) Regleringsposten redovisas avrundad. Faktiskt belopp är "&amp;G10&amp;" kronor per invånare"</f>
        <v>1) Regleringsposten redovisas avrundad. Faktiskt belopp är -477,398424828057 kronor per invånare</v>
      </c>
      <c r="B32" s="96"/>
      <c r="C32" s="96"/>
      <c r="D32" s="96"/>
      <c r="E32" s="96"/>
      <c r="F32" s="109"/>
      <c r="G32" s="96"/>
      <c r="H32" s="96"/>
      <c r="I32" s="96"/>
      <c r="J32" s="96"/>
      <c r="K32" s="97"/>
      <c r="L32" s="97"/>
    </row>
    <row r="33" s="98" customFormat="1" ht="12" hidden="1" x14ac:dyDescent="0.2"/>
  </sheetData>
  <mergeCells count="1">
    <mergeCell ref="I3:J3"/>
  </mergeCells>
  <conditionalFormatting sqref="H9:I9">
    <cfRule type="cellIs" dxfId="238" priority="67" stopIfTrue="1" operator="lessThan">
      <formula>0</formula>
    </cfRule>
  </conditionalFormatting>
  <conditionalFormatting sqref="K11:L14 H11:H14 H16:H19 K16:L19 K21:L24 H21:H24 H26:H29 K26:L29">
    <cfRule type="cellIs" dxfId="237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236" priority="66" stopIfTrue="1" operator="lessThan">
      <formula>0</formula>
    </cfRule>
  </conditionalFormatting>
  <conditionalFormatting sqref="AM11:AM14 AM16:AM19 AM21:AM24 AM26:AM29">
    <cfRule type="cellIs" dxfId="235" priority="62" operator="lessThan">
      <formula>0</formula>
    </cfRule>
  </conditionalFormatting>
  <conditionalFormatting sqref="K15:L15 H15">
    <cfRule type="cellIs" dxfId="234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233" priority="59" stopIfTrue="1" operator="lessThan">
      <formula>0</formula>
    </cfRule>
  </conditionalFormatting>
  <conditionalFormatting sqref="AM15">
    <cfRule type="cellIs" dxfId="232" priority="55" operator="lessThan">
      <formula>0</formula>
    </cfRule>
  </conditionalFormatting>
  <conditionalFormatting sqref="K25:L25 H25">
    <cfRule type="cellIs" dxfId="231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230" priority="24" stopIfTrue="1" operator="lessThan">
      <formula>0</formula>
    </cfRule>
  </conditionalFormatting>
  <conditionalFormatting sqref="AM25">
    <cfRule type="cellIs" dxfId="229" priority="20" operator="lessThan">
      <formula>0</formula>
    </cfRule>
  </conditionalFormatting>
  <conditionalFormatting sqref="K20:L20 H20">
    <cfRule type="cellIs" dxfId="228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227" priority="31" stopIfTrue="1" operator="lessThan">
      <formula>0</formula>
    </cfRule>
  </conditionalFormatting>
  <conditionalFormatting sqref="AM20">
    <cfRule type="cellIs" dxfId="226" priority="27" operator="lessThan">
      <formula>0</formula>
    </cfRule>
  </conditionalFormatting>
  <conditionalFormatting sqref="K30:L30 H30">
    <cfRule type="cellIs" dxfId="225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224" priority="17" stopIfTrue="1" operator="lessThan">
      <formula>0</formula>
    </cfRule>
  </conditionalFormatting>
  <conditionalFormatting sqref="AM30">
    <cfRule type="cellIs" dxfId="223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222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221" priority="10" stopIfTrue="1" operator="lessThan">
      <formula>0</formula>
    </cfRule>
  </conditionalFormatting>
  <conditionalFormatting sqref="AM10">
    <cfRule type="cellIs" dxfId="220" priority="6" operator="lessThan">
      <formula>0</formula>
    </cfRule>
  </conditionalFormatting>
  <conditionalFormatting sqref="C10">
    <cfRule type="cellIs" dxfId="219" priority="2" operator="lessThan">
      <formula>0</formula>
    </cfRule>
  </conditionalFormatting>
  <conditionalFormatting sqref="C10:J30">
    <cfRule type="cellIs" dxfId="21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O36"/>
  <sheetViews>
    <sheetView showGridLines="0" zoomScaleNormal="100" workbookViewId="0"/>
  </sheetViews>
  <sheetFormatPr defaultColWidth="0" defaultRowHeight="12.75" zeroHeight="1" x14ac:dyDescent="0.2"/>
  <cols>
    <col min="1" max="1" width="16.28515625" style="63" customWidth="1"/>
    <col min="2" max="2" width="11.7109375" style="63" customWidth="1"/>
    <col min="3" max="3" width="17.7109375" style="63" customWidth="1"/>
    <col min="4" max="4" width="16.42578125" style="63" customWidth="1"/>
    <col min="5" max="5" width="9.140625" style="63" customWidth="1"/>
    <col min="6" max="6" width="7.7109375" style="63" customWidth="1"/>
    <col min="7" max="8" width="16.7109375" style="63" customWidth="1"/>
    <col min="9" max="10" width="7.7109375" style="63" customWidth="1"/>
    <col min="11" max="11" width="10" style="63" customWidth="1"/>
    <col min="12" max="12" width="3.85546875" customWidth="1"/>
    <col min="13" max="15" width="0" hidden="1" customWidth="1"/>
    <col min="16" max="16384" width="9.140625" hidden="1"/>
  </cols>
  <sheetData>
    <row r="1" spans="1:11" ht="16.5" thickBot="1" x14ac:dyDescent="0.3">
      <c r="A1" s="42" t="str">
        <f>"Tabell 2   Inkomstutjämning "&amp;Innehåll!C46</f>
        <v>Tabell 2   Inkomstutjämning 2016</v>
      </c>
      <c r="B1" s="43"/>
      <c r="C1" s="44"/>
      <c r="D1" s="45"/>
      <c r="E1" s="44"/>
      <c r="F1" s="44"/>
      <c r="G1" s="46"/>
      <c r="H1" s="46"/>
      <c r="I1" s="46"/>
      <c r="J1" s="46"/>
      <c r="K1" s="44"/>
    </row>
    <row r="2" spans="1:11" x14ac:dyDescent="0.2">
      <c r="A2" s="47" t="s">
        <v>67</v>
      </c>
      <c r="B2" s="15" t="s">
        <v>38</v>
      </c>
      <c r="C2" s="15" t="s">
        <v>47</v>
      </c>
      <c r="D2" s="315" t="s">
        <v>48</v>
      </c>
      <c r="E2" s="316"/>
      <c r="F2" s="316"/>
      <c r="G2" s="48" t="s">
        <v>49</v>
      </c>
      <c r="H2" s="48" t="s">
        <v>50</v>
      </c>
      <c r="I2" s="317" t="s">
        <v>51</v>
      </c>
      <c r="J2" s="317"/>
      <c r="K2" s="49" t="s">
        <v>39</v>
      </c>
    </row>
    <row r="3" spans="1:11" x14ac:dyDescent="0.2">
      <c r="A3" s="22"/>
      <c r="B3" s="41" t="str">
        <f>IF(Innehåll!C47="prel","den 30 juni","den 1 nov.")</f>
        <v>den 1 nov.</v>
      </c>
      <c r="C3" s="14" t="str">
        <f>"enligt "&amp;Innehåll!C46-1&amp;" års"</f>
        <v>enligt 2015 års</v>
      </c>
      <c r="D3" s="23" t="s">
        <v>43</v>
      </c>
      <c r="E3" s="24" t="s">
        <v>42</v>
      </c>
      <c r="F3" s="25" t="s">
        <v>52</v>
      </c>
      <c r="G3" s="50" t="s">
        <v>53</v>
      </c>
      <c r="H3" s="50" t="s">
        <v>54</v>
      </c>
      <c r="I3" s="318" t="s">
        <v>55</v>
      </c>
      <c r="J3" s="318"/>
      <c r="K3" s="51" t="s">
        <v>40</v>
      </c>
    </row>
    <row r="4" spans="1:11" x14ac:dyDescent="0.2">
      <c r="A4" s="22" t="s">
        <v>24</v>
      </c>
      <c r="B4" s="17">
        <f>Innehåll!C46-1</f>
        <v>2015</v>
      </c>
      <c r="C4" s="14" t="s">
        <v>56</v>
      </c>
      <c r="D4" s="26"/>
      <c r="E4" s="27"/>
      <c r="F4" s="28" t="s">
        <v>57</v>
      </c>
      <c r="G4" s="29" t="str">
        <f>"("&amp;Innehåll!C59&amp;"%)"</f>
        <v>(115%)</v>
      </c>
      <c r="H4" s="52" t="s">
        <v>40</v>
      </c>
      <c r="I4" s="319" t="s">
        <v>68</v>
      </c>
      <c r="J4" s="319"/>
      <c r="K4" s="53" t="s">
        <v>41</v>
      </c>
    </row>
    <row r="5" spans="1:11" ht="14.25" x14ac:dyDescent="0.2">
      <c r="A5" s="22" t="s">
        <v>29</v>
      </c>
      <c r="B5" s="16"/>
      <c r="C5" s="30" t="s">
        <v>59</v>
      </c>
      <c r="D5" s="54"/>
      <c r="E5" s="27"/>
      <c r="F5" s="28" t="s">
        <v>60</v>
      </c>
      <c r="G5" s="55"/>
      <c r="H5" s="50" t="s">
        <v>69</v>
      </c>
      <c r="I5" s="56" t="s">
        <v>61</v>
      </c>
      <c r="J5" s="56" t="s">
        <v>62</v>
      </c>
      <c r="K5" s="53" t="s">
        <v>45</v>
      </c>
    </row>
    <row r="6" spans="1:11" x14ac:dyDescent="0.2">
      <c r="A6" s="22"/>
      <c r="B6" s="16"/>
      <c r="C6" s="31">
        <f>Innehåll!C46-1</f>
        <v>2015</v>
      </c>
      <c r="D6" s="32" t="str">
        <f>Innehåll!C61</f>
        <v>1,050</v>
      </c>
      <c r="E6" s="27"/>
      <c r="F6" s="28" t="s">
        <v>63</v>
      </c>
      <c r="G6" s="57"/>
      <c r="H6" s="50" t="s">
        <v>64</v>
      </c>
      <c r="I6" s="10" t="str">
        <f>"("&amp;Innehåll!C54&amp;"%)"</f>
        <v>(90%)</v>
      </c>
      <c r="J6" s="10" t="str">
        <f>"("&amp;Innehåll!C55&amp;"%)"</f>
        <v>(85%)</v>
      </c>
      <c r="K6" s="58" t="s">
        <v>44</v>
      </c>
    </row>
    <row r="7" spans="1:11" x14ac:dyDescent="0.2">
      <c r="A7" s="18"/>
      <c r="B7" s="18"/>
      <c r="C7" s="33" t="str">
        <f>Innehåll!C46</f>
        <v>2016</v>
      </c>
      <c r="D7" s="34" t="str">
        <f>Innehåll!C62</f>
        <v>1,053</v>
      </c>
      <c r="E7" s="35"/>
      <c r="F7" s="36" t="s">
        <v>65</v>
      </c>
      <c r="G7" s="59"/>
      <c r="H7" s="60" t="s">
        <v>66</v>
      </c>
      <c r="I7" s="61"/>
      <c r="J7" s="61"/>
      <c r="K7" s="62"/>
    </row>
    <row r="8" spans="1:11" ht="19.5" customHeight="1" x14ac:dyDescent="0.2">
      <c r="A8" s="19" t="s">
        <v>219</v>
      </c>
      <c r="B8" s="20">
        <v>9838418</v>
      </c>
      <c r="C8" s="20">
        <v>1893132318000</v>
      </c>
      <c r="D8" s="20">
        <v>2093141747395</v>
      </c>
      <c r="E8" s="20">
        <v>212752</v>
      </c>
      <c r="F8" s="111">
        <v>100</v>
      </c>
      <c r="G8" s="20">
        <v>2407114572285</v>
      </c>
      <c r="H8" s="20">
        <v>313972824890</v>
      </c>
      <c r="I8" s="113"/>
      <c r="J8" s="113"/>
      <c r="K8" s="113"/>
    </row>
    <row r="9" spans="1:11" ht="18" customHeight="1" x14ac:dyDescent="0.2">
      <c r="A9" s="93" t="s">
        <v>220</v>
      </c>
      <c r="B9" s="37">
        <v>2227513</v>
      </c>
      <c r="C9" s="37">
        <v>501407623900</v>
      </c>
      <c r="D9" s="37">
        <v>554381339365</v>
      </c>
      <c r="E9" s="37">
        <v>248879</v>
      </c>
      <c r="F9" s="110">
        <v>117</v>
      </c>
      <c r="G9" s="38">
        <v>544994022642</v>
      </c>
      <c r="H9" s="38">
        <v>-9387316723</v>
      </c>
      <c r="I9" s="210">
        <v>10.029999999999999</v>
      </c>
      <c r="J9" s="211">
        <v>9.51</v>
      </c>
      <c r="K9" s="38">
        <v>-401</v>
      </c>
    </row>
    <row r="10" spans="1:11" x14ac:dyDescent="0.2">
      <c r="A10" s="93" t="s">
        <v>221</v>
      </c>
      <c r="B10" s="37">
        <v>353617</v>
      </c>
      <c r="C10" s="37">
        <v>68459765100</v>
      </c>
      <c r="D10" s="37">
        <v>75692539283</v>
      </c>
      <c r="E10" s="37">
        <v>214052</v>
      </c>
      <c r="F10" s="110">
        <v>100.6</v>
      </c>
      <c r="G10" s="38">
        <v>86517632582</v>
      </c>
      <c r="H10" s="38">
        <v>10825093299</v>
      </c>
      <c r="I10" s="211">
        <v>9.94</v>
      </c>
      <c r="J10" s="210">
        <v>9.42</v>
      </c>
      <c r="K10" s="38">
        <v>3043</v>
      </c>
    </row>
    <row r="11" spans="1:11" x14ac:dyDescent="0.2">
      <c r="A11" s="93" t="s">
        <v>222</v>
      </c>
      <c r="B11" s="37">
        <v>283183</v>
      </c>
      <c r="C11" s="37">
        <v>50366667800</v>
      </c>
      <c r="D11" s="37">
        <v>55687906253</v>
      </c>
      <c r="E11" s="37">
        <v>196650</v>
      </c>
      <c r="F11" s="110">
        <v>92.4</v>
      </c>
      <c r="G11" s="38">
        <v>69284912058</v>
      </c>
      <c r="H11" s="38">
        <v>13597005805</v>
      </c>
      <c r="I11" s="211">
        <v>9.15</v>
      </c>
      <c r="J11" s="210">
        <v>8.6300000000000008</v>
      </c>
      <c r="K11" s="38">
        <v>4393</v>
      </c>
    </row>
    <row r="12" spans="1:11" x14ac:dyDescent="0.2">
      <c r="A12" s="93" t="s">
        <v>223</v>
      </c>
      <c r="B12" s="37">
        <v>445594</v>
      </c>
      <c r="C12" s="37">
        <v>80623846100</v>
      </c>
      <c r="D12" s="37">
        <v>89141755440</v>
      </c>
      <c r="E12" s="37">
        <v>200052</v>
      </c>
      <c r="F12" s="110">
        <v>94</v>
      </c>
      <c r="G12" s="38">
        <v>109021166891</v>
      </c>
      <c r="H12" s="38">
        <v>19879411451</v>
      </c>
      <c r="I12" s="211">
        <v>10.15</v>
      </c>
      <c r="J12" s="210">
        <v>9.6300000000000008</v>
      </c>
      <c r="K12" s="38">
        <v>4528</v>
      </c>
    </row>
    <row r="13" spans="1:11" x14ac:dyDescent="0.2">
      <c r="A13" s="93" t="s">
        <v>224</v>
      </c>
      <c r="B13" s="37">
        <v>347425</v>
      </c>
      <c r="C13" s="37">
        <v>62843752700</v>
      </c>
      <c r="D13" s="37">
        <v>69483195173</v>
      </c>
      <c r="E13" s="37">
        <v>199995</v>
      </c>
      <c r="F13" s="110">
        <v>94</v>
      </c>
      <c r="G13" s="38">
        <v>85002668140</v>
      </c>
      <c r="H13" s="38">
        <v>15519472967</v>
      </c>
      <c r="I13" s="211">
        <v>9.94</v>
      </c>
      <c r="J13" s="210">
        <v>9.42</v>
      </c>
      <c r="K13" s="38">
        <v>4440</v>
      </c>
    </row>
    <row r="14" spans="1:11" ht="18" customHeight="1" x14ac:dyDescent="0.2">
      <c r="A14" s="93" t="s">
        <v>225</v>
      </c>
      <c r="B14" s="37">
        <v>191062</v>
      </c>
      <c r="C14" s="37">
        <v>33907850300</v>
      </c>
      <c r="D14" s="37">
        <v>37490214684</v>
      </c>
      <c r="E14" s="37">
        <v>196220</v>
      </c>
      <c r="F14" s="110">
        <v>92.2</v>
      </c>
      <c r="G14" s="38">
        <v>46746146018</v>
      </c>
      <c r="H14" s="38">
        <v>9255931334</v>
      </c>
      <c r="I14" s="211">
        <v>9.31</v>
      </c>
      <c r="J14" s="210">
        <v>8.7899999999999991</v>
      </c>
      <c r="K14" s="38">
        <v>4510</v>
      </c>
    </row>
    <row r="15" spans="1:11" x14ac:dyDescent="0.2">
      <c r="A15" s="93" t="s">
        <v>226</v>
      </c>
      <c r="B15" s="37">
        <v>237192</v>
      </c>
      <c r="C15" s="37">
        <v>41988039900</v>
      </c>
      <c r="D15" s="37">
        <v>46424076315</v>
      </c>
      <c r="E15" s="37">
        <v>195724</v>
      </c>
      <c r="F15" s="110">
        <v>92</v>
      </c>
      <c r="G15" s="38">
        <v>58032533242</v>
      </c>
      <c r="H15" s="38">
        <v>11608456927</v>
      </c>
      <c r="I15" s="211">
        <v>8.7200000000000006</v>
      </c>
      <c r="J15" s="210">
        <v>8.1999999999999993</v>
      </c>
      <c r="K15" s="38">
        <v>4268</v>
      </c>
    </row>
    <row r="16" spans="1:11" x14ac:dyDescent="0.2">
      <c r="A16" s="93" t="s">
        <v>227</v>
      </c>
      <c r="B16" s="37">
        <v>57394</v>
      </c>
      <c r="C16" s="37">
        <v>9701270100</v>
      </c>
      <c r="D16" s="37">
        <v>10726209286</v>
      </c>
      <c r="E16" s="37">
        <v>186887</v>
      </c>
      <c r="F16" s="110">
        <v>87.8</v>
      </c>
      <c r="G16" s="38">
        <v>14042291531</v>
      </c>
      <c r="H16" s="38">
        <v>3316082245</v>
      </c>
      <c r="I16" s="211">
        <v>9.48</v>
      </c>
      <c r="J16" s="210">
        <v>8.9499999999999993</v>
      </c>
      <c r="K16" s="38">
        <v>5477</v>
      </c>
    </row>
    <row r="17" spans="1:11" x14ac:dyDescent="0.2">
      <c r="A17" s="93" t="s">
        <v>228</v>
      </c>
      <c r="B17" s="37">
        <v>155960</v>
      </c>
      <c r="C17" s="37">
        <v>27483971100</v>
      </c>
      <c r="D17" s="37">
        <v>30387652647</v>
      </c>
      <c r="E17" s="37">
        <v>194843</v>
      </c>
      <c r="F17" s="110">
        <v>91.6</v>
      </c>
      <c r="G17" s="38">
        <v>38157922208</v>
      </c>
      <c r="H17" s="38">
        <v>7770269561</v>
      </c>
      <c r="I17" s="211">
        <v>9.52</v>
      </c>
      <c r="J17" s="210">
        <v>9</v>
      </c>
      <c r="K17" s="38">
        <v>4743</v>
      </c>
    </row>
    <row r="18" spans="1:11" x14ac:dyDescent="0.2">
      <c r="A18" s="93" t="s">
        <v>229</v>
      </c>
      <c r="B18" s="37">
        <v>1301571</v>
      </c>
      <c r="C18" s="37">
        <v>231019429400</v>
      </c>
      <c r="D18" s="37">
        <v>255426632116</v>
      </c>
      <c r="E18" s="37">
        <v>196245</v>
      </c>
      <c r="F18" s="110">
        <v>92.2</v>
      </c>
      <c r="G18" s="38">
        <v>318448608401</v>
      </c>
      <c r="H18" s="38">
        <v>63021976285</v>
      </c>
      <c r="I18" s="211">
        <v>9.3800000000000008</v>
      </c>
      <c r="J18" s="210">
        <v>8.86</v>
      </c>
      <c r="K18" s="38">
        <v>4542</v>
      </c>
    </row>
    <row r="19" spans="1:11" ht="18" customHeight="1" x14ac:dyDescent="0.2">
      <c r="A19" s="93" t="s">
        <v>230</v>
      </c>
      <c r="B19" s="37">
        <v>314008</v>
      </c>
      <c r="C19" s="37">
        <v>60160330100</v>
      </c>
      <c r="D19" s="37">
        <v>66516268975</v>
      </c>
      <c r="E19" s="37">
        <v>211830</v>
      </c>
      <c r="F19" s="110">
        <v>99.6</v>
      </c>
      <c r="G19" s="38">
        <v>76826704518</v>
      </c>
      <c r="H19" s="38">
        <v>10310435543</v>
      </c>
      <c r="I19" s="211">
        <v>9.8000000000000007</v>
      </c>
      <c r="J19" s="210">
        <v>9.2799999999999994</v>
      </c>
      <c r="K19" s="38">
        <v>3218</v>
      </c>
    </row>
    <row r="20" spans="1:11" x14ac:dyDescent="0.2">
      <c r="A20" s="93" t="s">
        <v>231</v>
      </c>
      <c r="B20" s="37">
        <v>1646153</v>
      </c>
      <c r="C20" s="37">
        <v>311559138400</v>
      </c>
      <c r="D20" s="37">
        <v>344475361372</v>
      </c>
      <c r="E20" s="37">
        <v>209261</v>
      </c>
      <c r="F20" s="110">
        <v>98.4</v>
      </c>
      <c r="G20" s="38">
        <v>402755694514</v>
      </c>
      <c r="H20" s="38">
        <v>58280333142</v>
      </c>
      <c r="I20" s="211">
        <v>9.67</v>
      </c>
      <c r="J20" s="210">
        <v>9.15</v>
      </c>
      <c r="K20" s="38">
        <v>3424</v>
      </c>
    </row>
    <row r="21" spans="1:11" x14ac:dyDescent="0.2">
      <c r="A21" s="93" t="s">
        <v>232</v>
      </c>
      <c r="B21" s="37">
        <v>275668</v>
      </c>
      <c r="C21" s="37">
        <v>47748355900</v>
      </c>
      <c r="D21" s="37">
        <v>52792969701</v>
      </c>
      <c r="E21" s="37">
        <v>191509</v>
      </c>
      <c r="F21" s="110">
        <v>90</v>
      </c>
      <c r="G21" s="38">
        <v>67446256086</v>
      </c>
      <c r="H21" s="38">
        <v>14653286385</v>
      </c>
      <c r="I21" s="211">
        <v>8.6300000000000008</v>
      </c>
      <c r="J21" s="210">
        <v>8.11</v>
      </c>
      <c r="K21" s="38">
        <v>4587</v>
      </c>
    </row>
    <row r="22" spans="1:11" x14ac:dyDescent="0.2">
      <c r="A22" s="93" t="s">
        <v>233</v>
      </c>
      <c r="B22" s="37">
        <v>290890</v>
      </c>
      <c r="C22" s="37">
        <v>51764064000</v>
      </c>
      <c r="D22" s="37">
        <v>57232937362</v>
      </c>
      <c r="E22" s="37">
        <v>196751</v>
      </c>
      <c r="F22" s="110">
        <v>92.5</v>
      </c>
      <c r="G22" s="38">
        <v>71170543672</v>
      </c>
      <c r="H22" s="38">
        <v>13937606310</v>
      </c>
      <c r="I22" s="211">
        <v>10.08</v>
      </c>
      <c r="J22" s="210">
        <v>9.56</v>
      </c>
      <c r="K22" s="38">
        <v>4830</v>
      </c>
    </row>
    <row r="23" spans="1:11" x14ac:dyDescent="0.2">
      <c r="A23" s="93" t="s">
        <v>234</v>
      </c>
      <c r="B23" s="37">
        <v>264156</v>
      </c>
      <c r="C23" s="37">
        <v>49148353400</v>
      </c>
      <c r="D23" s="37">
        <v>54340876937</v>
      </c>
      <c r="E23" s="37">
        <v>205715</v>
      </c>
      <c r="F23" s="110">
        <v>96.7</v>
      </c>
      <c r="G23" s="38">
        <v>64629674909</v>
      </c>
      <c r="H23" s="38">
        <v>10288797972</v>
      </c>
      <c r="I23" s="211">
        <v>8.89</v>
      </c>
      <c r="J23" s="210">
        <v>8.3699999999999992</v>
      </c>
      <c r="K23" s="38">
        <v>3463</v>
      </c>
    </row>
    <row r="24" spans="1:11" ht="18" customHeight="1" x14ac:dyDescent="0.2">
      <c r="A24" s="93" t="s">
        <v>235</v>
      </c>
      <c r="B24" s="37">
        <v>280670</v>
      </c>
      <c r="C24" s="37">
        <v>50298502900</v>
      </c>
      <c r="D24" s="37">
        <v>55612539731</v>
      </c>
      <c r="E24" s="37">
        <v>198142</v>
      </c>
      <c r="F24" s="110">
        <v>93.1</v>
      </c>
      <c r="G24" s="38">
        <v>68670069416</v>
      </c>
      <c r="H24" s="38">
        <v>13057529685</v>
      </c>
      <c r="I24" s="211">
        <v>9.09</v>
      </c>
      <c r="J24" s="210">
        <v>8.57</v>
      </c>
      <c r="K24" s="38">
        <v>4229</v>
      </c>
    </row>
    <row r="25" spans="1:11" x14ac:dyDescent="0.2">
      <c r="A25" s="93" t="s">
        <v>236</v>
      </c>
      <c r="B25" s="37">
        <v>281678</v>
      </c>
      <c r="C25" s="37">
        <v>50190486400</v>
      </c>
      <c r="D25" s="37">
        <v>55493111288</v>
      </c>
      <c r="E25" s="37">
        <v>197009</v>
      </c>
      <c r="F25" s="110">
        <v>92.6</v>
      </c>
      <c r="G25" s="38">
        <v>68916691534</v>
      </c>
      <c r="H25" s="38">
        <v>13423580246</v>
      </c>
      <c r="I25" s="211">
        <v>9.77</v>
      </c>
      <c r="J25" s="210">
        <v>9.25</v>
      </c>
      <c r="K25" s="38">
        <v>4656</v>
      </c>
    </row>
    <row r="26" spans="1:11" x14ac:dyDescent="0.2">
      <c r="A26" s="93" t="s">
        <v>237</v>
      </c>
      <c r="B26" s="37">
        <v>244046</v>
      </c>
      <c r="C26" s="37">
        <v>45414875300</v>
      </c>
      <c r="D26" s="37">
        <v>50212956875</v>
      </c>
      <c r="E26" s="37">
        <v>205752</v>
      </c>
      <c r="F26" s="110">
        <v>96.7</v>
      </c>
      <c r="G26" s="38">
        <v>59709465781</v>
      </c>
      <c r="H26" s="38">
        <v>9496508906</v>
      </c>
      <c r="I26" s="211">
        <v>8.0399999999999991</v>
      </c>
      <c r="J26" s="210">
        <v>7.52</v>
      </c>
      <c r="K26" s="38">
        <v>3129</v>
      </c>
    </row>
    <row r="27" spans="1:11" x14ac:dyDescent="0.2">
      <c r="A27" s="93" t="s">
        <v>238</v>
      </c>
      <c r="B27" s="37">
        <v>127169</v>
      </c>
      <c r="C27" s="37">
        <v>22070963200</v>
      </c>
      <c r="D27" s="37">
        <v>24402760462</v>
      </c>
      <c r="E27" s="37">
        <v>191892</v>
      </c>
      <c r="F27" s="110">
        <v>90.2</v>
      </c>
      <c r="G27" s="38">
        <v>31113777951</v>
      </c>
      <c r="H27" s="38">
        <v>6711017489</v>
      </c>
      <c r="I27" s="211">
        <v>8.91</v>
      </c>
      <c r="J27" s="210">
        <v>8.39</v>
      </c>
      <c r="K27" s="38">
        <v>4702</v>
      </c>
    </row>
    <row r="28" spans="1:11" x14ac:dyDescent="0.2">
      <c r="A28" s="93" t="s">
        <v>239</v>
      </c>
      <c r="B28" s="37">
        <v>263584</v>
      </c>
      <c r="C28" s="37">
        <v>48218911400</v>
      </c>
      <c r="D28" s="37">
        <v>53313239389</v>
      </c>
      <c r="E28" s="37">
        <v>202263</v>
      </c>
      <c r="F28" s="110">
        <v>95.1</v>
      </c>
      <c r="G28" s="38">
        <v>64489726643</v>
      </c>
      <c r="H28" s="38">
        <v>11176487254</v>
      </c>
      <c r="I28" s="211">
        <v>8.48</v>
      </c>
      <c r="J28" s="210">
        <v>7.96</v>
      </c>
      <c r="K28" s="38">
        <v>3596</v>
      </c>
    </row>
    <row r="29" spans="1:11" ht="18" customHeight="1" thickBot="1" x14ac:dyDescent="0.25">
      <c r="A29" s="94" t="s">
        <v>240</v>
      </c>
      <c r="B29" s="74">
        <v>249885</v>
      </c>
      <c r="C29" s="74">
        <v>48756120600</v>
      </c>
      <c r="D29" s="74">
        <v>53907204741</v>
      </c>
      <c r="E29" s="74">
        <v>215728</v>
      </c>
      <c r="F29" s="112">
        <v>101.4</v>
      </c>
      <c r="G29" s="39">
        <v>61138063548</v>
      </c>
      <c r="H29" s="39">
        <v>7230858807</v>
      </c>
      <c r="I29" s="212">
        <v>8.6300000000000008</v>
      </c>
      <c r="J29" s="213">
        <v>8.11</v>
      </c>
      <c r="K29" s="39">
        <v>2497</v>
      </c>
    </row>
    <row r="30" spans="1:11" x14ac:dyDescent="0.2">
      <c r="A30" s="40" t="str">
        <f>"1) Enligt regeringens beslut om uppräkningsfaktorer för beräkning av preliminära kommunalskattemedel för år "&amp;Innehåll!C46&amp;"."</f>
        <v>1) Enligt regeringens beslut om uppräkningsfaktorer för beräkning av preliminära kommunalskattemedel för år 2016.</v>
      </c>
      <c r="B30" s="64"/>
      <c r="C30" s="65"/>
      <c r="D30" s="65"/>
      <c r="E30" s="66"/>
      <c r="F30" s="67"/>
      <c r="G30" s="68"/>
      <c r="H30" s="68"/>
      <c r="I30" s="68"/>
      <c r="J30" s="68"/>
      <c r="K30" s="69"/>
    </row>
    <row r="31" spans="1:11" x14ac:dyDescent="0.2"/>
    <row r="32" spans="1:11" x14ac:dyDescent="0.2"/>
    <row r="33" hidden="1" x14ac:dyDescent="0.2"/>
    <row r="34" hidden="1" x14ac:dyDescent="0.2"/>
    <row r="35" hidden="1" x14ac:dyDescent="0.2"/>
    <row r="36" hidden="1" x14ac:dyDescent="0.2"/>
  </sheetData>
  <mergeCells count="4">
    <mergeCell ref="D2:F2"/>
    <mergeCell ref="I2:J2"/>
    <mergeCell ref="I3:J3"/>
    <mergeCell ref="I4:J4"/>
  </mergeCells>
  <conditionalFormatting sqref="G9:H13 G15:H18 G20:H23 G25:H28">
    <cfRule type="cellIs" dxfId="217" priority="39" stopIfTrue="1" operator="lessThan">
      <formula>0</formula>
    </cfRule>
  </conditionalFormatting>
  <conditionalFormatting sqref="G14:H14">
    <cfRule type="cellIs" dxfId="216" priority="38" stopIfTrue="1" operator="lessThan">
      <formula>0</formula>
    </cfRule>
  </conditionalFormatting>
  <conditionalFormatting sqref="K9:K13 K15:K18 K20:K23 K25:K28">
    <cfRule type="cellIs" dxfId="215" priority="33" stopIfTrue="1" operator="lessThan">
      <formula>0</formula>
    </cfRule>
  </conditionalFormatting>
  <conditionalFormatting sqref="K9:K13 K15:K18 K20:K23 K25:K28">
    <cfRule type="cellIs" dxfId="214" priority="32" stopIfTrue="1" operator="lessThan">
      <formula>0</formula>
    </cfRule>
  </conditionalFormatting>
  <conditionalFormatting sqref="K14">
    <cfRule type="cellIs" dxfId="213" priority="27" stopIfTrue="1" operator="lessThan">
      <formula>0</formula>
    </cfRule>
  </conditionalFormatting>
  <conditionalFormatting sqref="K14">
    <cfRule type="cellIs" dxfId="212" priority="26" stopIfTrue="1" operator="lessThan">
      <formula>0</formula>
    </cfRule>
  </conditionalFormatting>
  <conditionalFormatting sqref="K19">
    <cfRule type="cellIs" dxfId="211" priority="22" stopIfTrue="1" operator="lessThan">
      <formula>0</formula>
    </cfRule>
  </conditionalFormatting>
  <conditionalFormatting sqref="K19">
    <cfRule type="cellIs" dxfId="210" priority="21" stopIfTrue="1" operator="lessThan">
      <formula>0</formula>
    </cfRule>
  </conditionalFormatting>
  <conditionalFormatting sqref="K24">
    <cfRule type="cellIs" dxfId="209" priority="17" stopIfTrue="1" operator="lessThan">
      <formula>0</formula>
    </cfRule>
  </conditionalFormatting>
  <conditionalFormatting sqref="K24">
    <cfRule type="cellIs" dxfId="208" priority="16" stopIfTrue="1" operator="lessThan">
      <formula>0</formula>
    </cfRule>
  </conditionalFormatting>
  <conditionalFormatting sqref="F8:F29">
    <cfRule type="expression" dxfId="207" priority="40" stopIfTrue="1">
      <formula>IF(C8&lt;0,TRUE,FALSE)</formula>
    </cfRule>
  </conditionalFormatting>
  <conditionalFormatting sqref="G19:H19">
    <cfRule type="cellIs" dxfId="206" priority="37" stopIfTrue="1" operator="lessThan">
      <formula>0</formula>
    </cfRule>
  </conditionalFormatting>
  <conditionalFormatting sqref="G24:H24">
    <cfRule type="cellIs" dxfId="205" priority="36" stopIfTrue="1" operator="lessThan">
      <formula>0</formula>
    </cfRule>
  </conditionalFormatting>
  <conditionalFormatting sqref="G29:H29">
    <cfRule type="cellIs" dxfId="204" priority="35" stopIfTrue="1" operator="lessThan">
      <formula>0</formula>
    </cfRule>
  </conditionalFormatting>
  <conditionalFormatting sqref="K9:K13 K15:K18 K20:K23 K25:K28">
    <cfRule type="cellIs" dxfId="203" priority="34" stopIfTrue="1" operator="lessThan">
      <formula>0</formula>
    </cfRule>
  </conditionalFormatting>
  <conditionalFormatting sqref="K14">
    <cfRule type="cellIs" dxfId="202" priority="25" stopIfTrue="1" operator="lessThan">
      <formula>0</formula>
    </cfRule>
  </conditionalFormatting>
  <conditionalFormatting sqref="K19">
    <cfRule type="cellIs" dxfId="201" priority="20" stopIfTrue="1" operator="lessThan">
      <formula>0</formula>
    </cfRule>
  </conditionalFormatting>
  <conditionalFormatting sqref="K24">
    <cfRule type="cellIs" dxfId="200" priority="15" stopIfTrue="1" operator="lessThan">
      <formula>0</formula>
    </cfRule>
  </conditionalFormatting>
  <conditionalFormatting sqref="K29">
    <cfRule type="cellIs" dxfId="199" priority="12" stopIfTrue="1" operator="lessThan">
      <formula>0</formula>
    </cfRule>
  </conditionalFormatting>
  <conditionalFormatting sqref="K29">
    <cfRule type="cellIs" dxfId="198" priority="11" stopIfTrue="1" operator="lessThan">
      <formula>0</formula>
    </cfRule>
  </conditionalFormatting>
  <conditionalFormatting sqref="K29">
    <cfRule type="cellIs" dxfId="197" priority="10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WVR33"/>
  <sheetViews>
    <sheetView showGridLines="0" zoomScaleNormal="100" workbookViewId="0"/>
  </sheetViews>
  <sheetFormatPr defaultColWidth="0" defaultRowHeight="12.75" zeroHeight="1" x14ac:dyDescent="0.2"/>
  <cols>
    <col min="1" max="1" width="19" style="9" customWidth="1"/>
    <col min="2" max="2" width="12.7109375" style="9" customWidth="1"/>
    <col min="3" max="3" width="10.140625" style="9" customWidth="1"/>
    <col min="4" max="4" width="12.7109375" style="9" customWidth="1"/>
    <col min="5" max="5" width="10.140625" style="9" customWidth="1"/>
    <col min="6" max="6" width="10.85546875" style="9" customWidth="1"/>
    <col min="7" max="7" width="7.7109375" style="9" customWidth="1"/>
    <col min="8" max="8" width="8.85546875" style="9" customWidth="1"/>
    <col min="9" max="9" width="12.42578125" style="9" customWidth="1"/>
    <col min="10" max="10" width="12.28515625" style="9" customWidth="1"/>
    <col min="11" max="11" width="4.7109375" style="3" customWidth="1"/>
    <col min="12" max="256" width="9.140625" style="3" hidden="1" customWidth="1"/>
    <col min="257" max="257" width="4.28515625" style="3" hidden="1" customWidth="1"/>
    <col min="258" max="258" width="12.7109375" style="3" hidden="1" customWidth="1"/>
    <col min="259" max="259" width="10.140625" style="3" hidden="1" customWidth="1"/>
    <col min="260" max="260" width="12.7109375" style="3" hidden="1" customWidth="1"/>
    <col min="261" max="261" width="10.140625" style="3" hidden="1" customWidth="1"/>
    <col min="262" max="262" width="10.85546875" style="3" hidden="1" customWidth="1"/>
    <col min="263" max="263" width="7.7109375" style="3" hidden="1" customWidth="1"/>
    <col min="264" max="264" width="8.85546875" style="3" hidden="1" customWidth="1"/>
    <col min="265" max="265" width="12.42578125" style="3" hidden="1" customWidth="1"/>
    <col min="266" max="266" width="12.28515625" style="3" hidden="1" customWidth="1"/>
    <col min="267" max="512" width="0" style="3" hidden="1"/>
    <col min="513" max="513" width="19" style="3" hidden="1" customWidth="1"/>
    <col min="514" max="514" width="12.7109375" style="3" hidden="1" customWidth="1"/>
    <col min="515" max="515" width="10.140625" style="3" hidden="1" customWidth="1"/>
    <col min="516" max="516" width="12.7109375" style="3" hidden="1" customWidth="1"/>
    <col min="517" max="517" width="10.140625" style="3" hidden="1" customWidth="1"/>
    <col min="518" max="518" width="10.85546875" style="3" hidden="1" customWidth="1"/>
    <col min="519" max="519" width="7.7109375" style="3" hidden="1" customWidth="1"/>
    <col min="520" max="520" width="8.85546875" style="3" hidden="1" customWidth="1"/>
    <col min="521" max="521" width="12.42578125" style="3" hidden="1" customWidth="1"/>
    <col min="522" max="522" width="12.28515625" style="3" hidden="1" customWidth="1"/>
    <col min="523" max="768" width="0" style="3" hidden="1"/>
    <col min="769" max="769" width="19" style="3" hidden="1" customWidth="1"/>
    <col min="770" max="770" width="12.7109375" style="3" hidden="1" customWidth="1"/>
    <col min="771" max="771" width="10.140625" style="3" hidden="1" customWidth="1"/>
    <col min="772" max="772" width="12.7109375" style="3" hidden="1" customWidth="1"/>
    <col min="773" max="773" width="10.140625" style="3" hidden="1" customWidth="1"/>
    <col min="774" max="774" width="10.85546875" style="3" hidden="1" customWidth="1"/>
    <col min="775" max="775" width="7.7109375" style="3" hidden="1" customWidth="1"/>
    <col min="776" max="776" width="8.85546875" style="3" hidden="1" customWidth="1"/>
    <col min="777" max="777" width="12.42578125" style="3" hidden="1" customWidth="1"/>
    <col min="778" max="778" width="12.28515625" style="3" hidden="1" customWidth="1"/>
    <col min="779" max="1024" width="0" style="3" hidden="1"/>
    <col min="1025" max="1025" width="19" style="3" hidden="1" customWidth="1"/>
    <col min="1026" max="1026" width="12.7109375" style="3" hidden="1" customWidth="1"/>
    <col min="1027" max="1027" width="10.140625" style="3" hidden="1" customWidth="1"/>
    <col min="1028" max="1028" width="12.7109375" style="3" hidden="1" customWidth="1"/>
    <col min="1029" max="1029" width="10.140625" style="3" hidden="1" customWidth="1"/>
    <col min="1030" max="1030" width="10.85546875" style="3" hidden="1" customWidth="1"/>
    <col min="1031" max="1031" width="7.7109375" style="3" hidden="1" customWidth="1"/>
    <col min="1032" max="1032" width="8.85546875" style="3" hidden="1" customWidth="1"/>
    <col min="1033" max="1033" width="12.42578125" style="3" hidden="1" customWidth="1"/>
    <col min="1034" max="1034" width="12.28515625" style="3" hidden="1" customWidth="1"/>
    <col min="1035" max="1280" width="0" style="3" hidden="1"/>
    <col min="1281" max="1281" width="19" style="3" hidden="1" customWidth="1"/>
    <col min="1282" max="1282" width="12.7109375" style="3" hidden="1" customWidth="1"/>
    <col min="1283" max="1283" width="10.140625" style="3" hidden="1" customWidth="1"/>
    <col min="1284" max="1284" width="12.7109375" style="3" hidden="1" customWidth="1"/>
    <col min="1285" max="1285" width="10.140625" style="3" hidden="1" customWidth="1"/>
    <col min="1286" max="1286" width="10.85546875" style="3" hidden="1" customWidth="1"/>
    <col min="1287" max="1287" width="7.7109375" style="3" hidden="1" customWidth="1"/>
    <col min="1288" max="1288" width="8.85546875" style="3" hidden="1" customWidth="1"/>
    <col min="1289" max="1289" width="12.42578125" style="3" hidden="1" customWidth="1"/>
    <col min="1290" max="1290" width="12.28515625" style="3" hidden="1" customWidth="1"/>
    <col min="1291" max="1536" width="0" style="3" hidden="1"/>
    <col min="1537" max="1537" width="19" style="3" hidden="1" customWidth="1"/>
    <col min="1538" max="1538" width="12.7109375" style="3" hidden="1" customWidth="1"/>
    <col min="1539" max="1539" width="10.140625" style="3" hidden="1" customWidth="1"/>
    <col min="1540" max="1540" width="12.7109375" style="3" hidden="1" customWidth="1"/>
    <col min="1541" max="1541" width="10.140625" style="3" hidden="1" customWidth="1"/>
    <col min="1542" max="1542" width="10.85546875" style="3" hidden="1" customWidth="1"/>
    <col min="1543" max="1543" width="7.7109375" style="3" hidden="1" customWidth="1"/>
    <col min="1544" max="1544" width="8.85546875" style="3" hidden="1" customWidth="1"/>
    <col min="1545" max="1545" width="12.42578125" style="3" hidden="1" customWidth="1"/>
    <col min="1546" max="1546" width="12.28515625" style="3" hidden="1" customWidth="1"/>
    <col min="1547" max="1792" width="0" style="3" hidden="1"/>
    <col min="1793" max="1793" width="19" style="3" hidden="1" customWidth="1"/>
    <col min="1794" max="1794" width="12.7109375" style="3" hidden="1" customWidth="1"/>
    <col min="1795" max="1795" width="10.140625" style="3" hidden="1" customWidth="1"/>
    <col min="1796" max="1796" width="12.7109375" style="3" hidden="1" customWidth="1"/>
    <col min="1797" max="1797" width="10.140625" style="3" hidden="1" customWidth="1"/>
    <col min="1798" max="1798" width="10.85546875" style="3" hidden="1" customWidth="1"/>
    <col min="1799" max="1799" width="7.7109375" style="3" hidden="1" customWidth="1"/>
    <col min="1800" max="1800" width="8.85546875" style="3" hidden="1" customWidth="1"/>
    <col min="1801" max="1801" width="12.42578125" style="3" hidden="1" customWidth="1"/>
    <col min="1802" max="1802" width="12.28515625" style="3" hidden="1" customWidth="1"/>
    <col min="1803" max="2048" width="0" style="3" hidden="1"/>
    <col min="2049" max="2049" width="19" style="3" hidden="1" customWidth="1"/>
    <col min="2050" max="2050" width="12.7109375" style="3" hidden="1" customWidth="1"/>
    <col min="2051" max="2051" width="10.140625" style="3" hidden="1" customWidth="1"/>
    <col min="2052" max="2052" width="12.7109375" style="3" hidden="1" customWidth="1"/>
    <col min="2053" max="2053" width="10.140625" style="3" hidden="1" customWidth="1"/>
    <col min="2054" max="2054" width="10.85546875" style="3" hidden="1" customWidth="1"/>
    <col min="2055" max="2055" width="7.7109375" style="3" hidden="1" customWidth="1"/>
    <col min="2056" max="2056" width="8.85546875" style="3" hidden="1" customWidth="1"/>
    <col min="2057" max="2057" width="12.42578125" style="3" hidden="1" customWidth="1"/>
    <col min="2058" max="2058" width="12.28515625" style="3" hidden="1" customWidth="1"/>
    <col min="2059" max="2304" width="0" style="3" hidden="1"/>
    <col min="2305" max="2305" width="19" style="3" hidden="1" customWidth="1"/>
    <col min="2306" max="2306" width="12.7109375" style="3" hidden="1" customWidth="1"/>
    <col min="2307" max="2307" width="10.140625" style="3" hidden="1" customWidth="1"/>
    <col min="2308" max="2308" width="12.7109375" style="3" hidden="1" customWidth="1"/>
    <col min="2309" max="2309" width="10.140625" style="3" hidden="1" customWidth="1"/>
    <col min="2310" max="2310" width="10.85546875" style="3" hidden="1" customWidth="1"/>
    <col min="2311" max="2311" width="7.7109375" style="3" hidden="1" customWidth="1"/>
    <col min="2312" max="2312" width="8.85546875" style="3" hidden="1" customWidth="1"/>
    <col min="2313" max="2313" width="12.42578125" style="3" hidden="1" customWidth="1"/>
    <col min="2314" max="2314" width="12.28515625" style="3" hidden="1" customWidth="1"/>
    <col min="2315" max="2560" width="0" style="3" hidden="1"/>
    <col min="2561" max="2561" width="19" style="3" hidden="1" customWidth="1"/>
    <col min="2562" max="2562" width="12.7109375" style="3" hidden="1" customWidth="1"/>
    <col min="2563" max="2563" width="10.140625" style="3" hidden="1" customWidth="1"/>
    <col min="2564" max="2564" width="12.7109375" style="3" hidden="1" customWidth="1"/>
    <col min="2565" max="2565" width="10.140625" style="3" hidden="1" customWidth="1"/>
    <col min="2566" max="2566" width="10.85546875" style="3" hidden="1" customWidth="1"/>
    <col min="2567" max="2567" width="7.7109375" style="3" hidden="1" customWidth="1"/>
    <col min="2568" max="2568" width="8.85546875" style="3" hidden="1" customWidth="1"/>
    <col min="2569" max="2569" width="12.42578125" style="3" hidden="1" customWidth="1"/>
    <col min="2570" max="2570" width="12.28515625" style="3" hidden="1" customWidth="1"/>
    <col min="2571" max="2816" width="0" style="3" hidden="1"/>
    <col min="2817" max="2817" width="19" style="3" hidden="1" customWidth="1"/>
    <col min="2818" max="2818" width="12.7109375" style="3" hidden="1" customWidth="1"/>
    <col min="2819" max="2819" width="10.140625" style="3" hidden="1" customWidth="1"/>
    <col min="2820" max="2820" width="12.7109375" style="3" hidden="1" customWidth="1"/>
    <col min="2821" max="2821" width="10.140625" style="3" hidden="1" customWidth="1"/>
    <col min="2822" max="2822" width="10.85546875" style="3" hidden="1" customWidth="1"/>
    <col min="2823" max="2823" width="7.7109375" style="3" hidden="1" customWidth="1"/>
    <col min="2824" max="2824" width="8.85546875" style="3" hidden="1" customWidth="1"/>
    <col min="2825" max="2825" width="12.42578125" style="3" hidden="1" customWidth="1"/>
    <col min="2826" max="2826" width="12.28515625" style="3" hidden="1" customWidth="1"/>
    <col min="2827" max="3072" width="0" style="3" hidden="1"/>
    <col min="3073" max="3073" width="19" style="3" hidden="1" customWidth="1"/>
    <col min="3074" max="3074" width="12.7109375" style="3" hidden="1" customWidth="1"/>
    <col min="3075" max="3075" width="10.140625" style="3" hidden="1" customWidth="1"/>
    <col min="3076" max="3076" width="12.7109375" style="3" hidden="1" customWidth="1"/>
    <col min="3077" max="3077" width="10.140625" style="3" hidden="1" customWidth="1"/>
    <col min="3078" max="3078" width="10.85546875" style="3" hidden="1" customWidth="1"/>
    <col min="3079" max="3079" width="7.7109375" style="3" hidden="1" customWidth="1"/>
    <col min="3080" max="3080" width="8.85546875" style="3" hidden="1" customWidth="1"/>
    <col min="3081" max="3081" width="12.42578125" style="3" hidden="1" customWidth="1"/>
    <col min="3082" max="3082" width="12.28515625" style="3" hidden="1" customWidth="1"/>
    <col min="3083" max="3328" width="0" style="3" hidden="1"/>
    <col min="3329" max="3329" width="19" style="3" hidden="1" customWidth="1"/>
    <col min="3330" max="3330" width="12.7109375" style="3" hidden="1" customWidth="1"/>
    <col min="3331" max="3331" width="10.140625" style="3" hidden="1" customWidth="1"/>
    <col min="3332" max="3332" width="12.7109375" style="3" hidden="1" customWidth="1"/>
    <col min="3333" max="3333" width="10.140625" style="3" hidden="1" customWidth="1"/>
    <col min="3334" max="3334" width="10.85546875" style="3" hidden="1" customWidth="1"/>
    <col min="3335" max="3335" width="7.7109375" style="3" hidden="1" customWidth="1"/>
    <col min="3336" max="3336" width="8.85546875" style="3" hidden="1" customWidth="1"/>
    <col min="3337" max="3337" width="12.42578125" style="3" hidden="1" customWidth="1"/>
    <col min="3338" max="3338" width="12.28515625" style="3" hidden="1" customWidth="1"/>
    <col min="3339" max="3584" width="0" style="3" hidden="1"/>
    <col min="3585" max="3585" width="19" style="3" hidden="1" customWidth="1"/>
    <col min="3586" max="3586" width="12.7109375" style="3" hidden="1" customWidth="1"/>
    <col min="3587" max="3587" width="10.140625" style="3" hidden="1" customWidth="1"/>
    <col min="3588" max="3588" width="12.7109375" style="3" hidden="1" customWidth="1"/>
    <col min="3589" max="3589" width="10.140625" style="3" hidden="1" customWidth="1"/>
    <col min="3590" max="3590" width="10.85546875" style="3" hidden="1" customWidth="1"/>
    <col min="3591" max="3591" width="7.7109375" style="3" hidden="1" customWidth="1"/>
    <col min="3592" max="3592" width="8.85546875" style="3" hidden="1" customWidth="1"/>
    <col min="3593" max="3593" width="12.42578125" style="3" hidden="1" customWidth="1"/>
    <col min="3594" max="3594" width="12.28515625" style="3" hidden="1" customWidth="1"/>
    <col min="3595" max="3840" width="0" style="3" hidden="1"/>
    <col min="3841" max="3841" width="19" style="3" hidden="1" customWidth="1"/>
    <col min="3842" max="3842" width="12.7109375" style="3" hidden="1" customWidth="1"/>
    <col min="3843" max="3843" width="10.140625" style="3" hidden="1" customWidth="1"/>
    <col min="3844" max="3844" width="12.7109375" style="3" hidden="1" customWidth="1"/>
    <col min="3845" max="3845" width="10.140625" style="3" hidden="1" customWidth="1"/>
    <col min="3846" max="3846" width="10.85546875" style="3" hidden="1" customWidth="1"/>
    <col min="3847" max="3847" width="7.7109375" style="3" hidden="1" customWidth="1"/>
    <col min="3848" max="3848" width="8.85546875" style="3" hidden="1" customWidth="1"/>
    <col min="3849" max="3849" width="12.42578125" style="3" hidden="1" customWidth="1"/>
    <col min="3850" max="3850" width="12.28515625" style="3" hidden="1" customWidth="1"/>
    <col min="3851" max="4096" width="0" style="3" hidden="1"/>
    <col min="4097" max="4097" width="19" style="3" hidden="1" customWidth="1"/>
    <col min="4098" max="4098" width="12.7109375" style="3" hidden="1" customWidth="1"/>
    <col min="4099" max="4099" width="10.140625" style="3" hidden="1" customWidth="1"/>
    <col min="4100" max="4100" width="12.7109375" style="3" hidden="1" customWidth="1"/>
    <col min="4101" max="4101" width="10.140625" style="3" hidden="1" customWidth="1"/>
    <col min="4102" max="4102" width="10.85546875" style="3" hidden="1" customWidth="1"/>
    <col min="4103" max="4103" width="7.7109375" style="3" hidden="1" customWidth="1"/>
    <col min="4104" max="4104" width="8.85546875" style="3" hidden="1" customWidth="1"/>
    <col min="4105" max="4105" width="12.42578125" style="3" hidden="1" customWidth="1"/>
    <col min="4106" max="4106" width="12.28515625" style="3" hidden="1" customWidth="1"/>
    <col min="4107" max="4352" width="0" style="3" hidden="1"/>
    <col min="4353" max="4353" width="19" style="3" hidden="1" customWidth="1"/>
    <col min="4354" max="4354" width="12.7109375" style="3" hidden="1" customWidth="1"/>
    <col min="4355" max="4355" width="10.140625" style="3" hidden="1" customWidth="1"/>
    <col min="4356" max="4356" width="12.7109375" style="3" hidden="1" customWidth="1"/>
    <col min="4357" max="4357" width="10.140625" style="3" hidden="1" customWidth="1"/>
    <col min="4358" max="4358" width="10.85546875" style="3" hidden="1" customWidth="1"/>
    <col min="4359" max="4359" width="7.7109375" style="3" hidden="1" customWidth="1"/>
    <col min="4360" max="4360" width="8.85546875" style="3" hidden="1" customWidth="1"/>
    <col min="4361" max="4361" width="12.42578125" style="3" hidden="1" customWidth="1"/>
    <col min="4362" max="4362" width="12.28515625" style="3" hidden="1" customWidth="1"/>
    <col min="4363" max="4608" width="0" style="3" hidden="1"/>
    <col min="4609" max="4609" width="19" style="3" hidden="1" customWidth="1"/>
    <col min="4610" max="4610" width="12.7109375" style="3" hidden="1" customWidth="1"/>
    <col min="4611" max="4611" width="10.140625" style="3" hidden="1" customWidth="1"/>
    <col min="4612" max="4612" width="12.7109375" style="3" hidden="1" customWidth="1"/>
    <col min="4613" max="4613" width="10.140625" style="3" hidden="1" customWidth="1"/>
    <col min="4614" max="4614" width="10.85546875" style="3" hidden="1" customWidth="1"/>
    <col min="4615" max="4615" width="7.7109375" style="3" hidden="1" customWidth="1"/>
    <col min="4616" max="4616" width="8.85546875" style="3" hidden="1" customWidth="1"/>
    <col min="4617" max="4617" width="12.42578125" style="3" hidden="1" customWidth="1"/>
    <col min="4618" max="4618" width="12.28515625" style="3" hidden="1" customWidth="1"/>
    <col min="4619" max="4864" width="0" style="3" hidden="1"/>
    <col min="4865" max="4865" width="19" style="3" hidden="1" customWidth="1"/>
    <col min="4866" max="4866" width="12.7109375" style="3" hidden="1" customWidth="1"/>
    <col min="4867" max="4867" width="10.140625" style="3" hidden="1" customWidth="1"/>
    <col min="4868" max="4868" width="12.7109375" style="3" hidden="1" customWidth="1"/>
    <col min="4869" max="4869" width="10.140625" style="3" hidden="1" customWidth="1"/>
    <col min="4870" max="4870" width="10.85546875" style="3" hidden="1" customWidth="1"/>
    <col min="4871" max="4871" width="7.7109375" style="3" hidden="1" customWidth="1"/>
    <col min="4872" max="4872" width="8.85546875" style="3" hidden="1" customWidth="1"/>
    <col min="4873" max="4873" width="12.42578125" style="3" hidden="1" customWidth="1"/>
    <col min="4874" max="4874" width="12.28515625" style="3" hidden="1" customWidth="1"/>
    <col min="4875" max="5120" width="0" style="3" hidden="1"/>
    <col min="5121" max="5121" width="19" style="3" hidden="1" customWidth="1"/>
    <col min="5122" max="5122" width="12.7109375" style="3" hidden="1" customWidth="1"/>
    <col min="5123" max="5123" width="10.140625" style="3" hidden="1" customWidth="1"/>
    <col min="5124" max="5124" width="12.7109375" style="3" hidden="1" customWidth="1"/>
    <col min="5125" max="5125" width="10.140625" style="3" hidden="1" customWidth="1"/>
    <col min="5126" max="5126" width="10.85546875" style="3" hidden="1" customWidth="1"/>
    <col min="5127" max="5127" width="7.7109375" style="3" hidden="1" customWidth="1"/>
    <col min="5128" max="5128" width="8.85546875" style="3" hidden="1" customWidth="1"/>
    <col min="5129" max="5129" width="12.42578125" style="3" hidden="1" customWidth="1"/>
    <col min="5130" max="5130" width="12.28515625" style="3" hidden="1" customWidth="1"/>
    <col min="5131" max="5376" width="0" style="3" hidden="1"/>
    <col min="5377" max="5377" width="19" style="3" hidden="1" customWidth="1"/>
    <col min="5378" max="5378" width="12.7109375" style="3" hidden="1" customWidth="1"/>
    <col min="5379" max="5379" width="10.140625" style="3" hidden="1" customWidth="1"/>
    <col min="5380" max="5380" width="12.7109375" style="3" hidden="1" customWidth="1"/>
    <col min="5381" max="5381" width="10.140625" style="3" hidden="1" customWidth="1"/>
    <col min="5382" max="5382" width="10.85546875" style="3" hidden="1" customWidth="1"/>
    <col min="5383" max="5383" width="7.7109375" style="3" hidden="1" customWidth="1"/>
    <col min="5384" max="5384" width="8.85546875" style="3" hidden="1" customWidth="1"/>
    <col min="5385" max="5385" width="12.42578125" style="3" hidden="1" customWidth="1"/>
    <col min="5386" max="5386" width="12.28515625" style="3" hidden="1" customWidth="1"/>
    <col min="5387" max="5632" width="0" style="3" hidden="1"/>
    <col min="5633" max="5633" width="19" style="3" hidden="1" customWidth="1"/>
    <col min="5634" max="5634" width="12.7109375" style="3" hidden="1" customWidth="1"/>
    <col min="5635" max="5635" width="10.140625" style="3" hidden="1" customWidth="1"/>
    <col min="5636" max="5636" width="12.7109375" style="3" hidden="1" customWidth="1"/>
    <col min="5637" max="5637" width="10.140625" style="3" hidden="1" customWidth="1"/>
    <col min="5638" max="5638" width="10.85546875" style="3" hidden="1" customWidth="1"/>
    <col min="5639" max="5639" width="7.7109375" style="3" hidden="1" customWidth="1"/>
    <col min="5640" max="5640" width="8.85546875" style="3" hidden="1" customWidth="1"/>
    <col min="5641" max="5641" width="12.42578125" style="3" hidden="1" customWidth="1"/>
    <col min="5642" max="5642" width="12.28515625" style="3" hidden="1" customWidth="1"/>
    <col min="5643" max="5888" width="0" style="3" hidden="1"/>
    <col min="5889" max="5889" width="19" style="3" hidden="1" customWidth="1"/>
    <col min="5890" max="5890" width="12.7109375" style="3" hidden="1" customWidth="1"/>
    <col min="5891" max="5891" width="10.140625" style="3" hidden="1" customWidth="1"/>
    <col min="5892" max="5892" width="12.7109375" style="3" hidden="1" customWidth="1"/>
    <col min="5893" max="5893" width="10.140625" style="3" hidden="1" customWidth="1"/>
    <col min="5894" max="5894" width="10.85546875" style="3" hidden="1" customWidth="1"/>
    <col min="5895" max="5895" width="7.7109375" style="3" hidden="1" customWidth="1"/>
    <col min="5896" max="5896" width="8.85546875" style="3" hidden="1" customWidth="1"/>
    <col min="5897" max="5897" width="12.42578125" style="3" hidden="1" customWidth="1"/>
    <col min="5898" max="5898" width="12.28515625" style="3" hidden="1" customWidth="1"/>
    <col min="5899" max="6144" width="0" style="3" hidden="1"/>
    <col min="6145" max="6145" width="19" style="3" hidden="1" customWidth="1"/>
    <col min="6146" max="6146" width="12.7109375" style="3" hidden="1" customWidth="1"/>
    <col min="6147" max="6147" width="10.140625" style="3" hidden="1" customWidth="1"/>
    <col min="6148" max="6148" width="12.7109375" style="3" hidden="1" customWidth="1"/>
    <col min="6149" max="6149" width="10.140625" style="3" hidden="1" customWidth="1"/>
    <col min="6150" max="6150" width="10.85546875" style="3" hidden="1" customWidth="1"/>
    <col min="6151" max="6151" width="7.7109375" style="3" hidden="1" customWidth="1"/>
    <col min="6152" max="6152" width="8.85546875" style="3" hidden="1" customWidth="1"/>
    <col min="6153" max="6153" width="12.42578125" style="3" hidden="1" customWidth="1"/>
    <col min="6154" max="6154" width="12.28515625" style="3" hidden="1" customWidth="1"/>
    <col min="6155" max="6400" width="0" style="3" hidden="1"/>
    <col min="6401" max="6401" width="19" style="3" hidden="1" customWidth="1"/>
    <col min="6402" max="6402" width="12.7109375" style="3" hidden="1" customWidth="1"/>
    <col min="6403" max="6403" width="10.140625" style="3" hidden="1" customWidth="1"/>
    <col min="6404" max="6404" width="12.7109375" style="3" hidden="1" customWidth="1"/>
    <col min="6405" max="6405" width="10.140625" style="3" hidden="1" customWidth="1"/>
    <col min="6406" max="6406" width="10.85546875" style="3" hidden="1" customWidth="1"/>
    <col min="6407" max="6407" width="7.7109375" style="3" hidden="1" customWidth="1"/>
    <col min="6408" max="6408" width="8.85546875" style="3" hidden="1" customWidth="1"/>
    <col min="6409" max="6409" width="12.42578125" style="3" hidden="1" customWidth="1"/>
    <col min="6410" max="6410" width="12.28515625" style="3" hidden="1" customWidth="1"/>
    <col min="6411" max="6656" width="0" style="3" hidden="1"/>
    <col min="6657" max="6657" width="19" style="3" hidden="1" customWidth="1"/>
    <col min="6658" max="6658" width="12.7109375" style="3" hidden="1" customWidth="1"/>
    <col min="6659" max="6659" width="10.140625" style="3" hidden="1" customWidth="1"/>
    <col min="6660" max="6660" width="12.7109375" style="3" hidden="1" customWidth="1"/>
    <col min="6661" max="6661" width="10.140625" style="3" hidden="1" customWidth="1"/>
    <col min="6662" max="6662" width="10.85546875" style="3" hidden="1" customWidth="1"/>
    <col min="6663" max="6663" width="7.7109375" style="3" hidden="1" customWidth="1"/>
    <col min="6664" max="6664" width="8.85546875" style="3" hidden="1" customWidth="1"/>
    <col min="6665" max="6665" width="12.42578125" style="3" hidden="1" customWidth="1"/>
    <col min="6666" max="6666" width="12.28515625" style="3" hidden="1" customWidth="1"/>
    <col min="6667" max="6912" width="0" style="3" hidden="1"/>
    <col min="6913" max="6913" width="19" style="3" hidden="1" customWidth="1"/>
    <col min="6914" max="6914" width="12.7109375" style="3" hidden="1" customWidth="1"/>
    <col min="6915" max="6915" width="10.140625" style="3" hidden="1" customWidth="1"/>
    <col min="6916" max="6916" width="12.7109375" style="3" hidden="1" customWidth="1"/>
    <col min="6917" max="6917" width="10.140625" style="3" hidden="1" customWidth="1"/>
    <col min="6918" max="6918" width="10.85546875" style="3" hidden="1" customWidth="1"/>
    <col min="6919" max="6919" width="7.7109375" style="3" hidden="1" customWidth="1"/>
    <col min="6920" max="6920" width="8.85546875" style="3" hidden="1" customWidth="1"/>
    <col min="6921" max="6921" width="12.42578125" style="3" hidden="1" customWidth="1"/>
    <col min="6922" max="6922" width="12.28515625" style="3" hidden="1" customWidth="1"/>
    <col min="6923" max="7168" width="0" style="3" hidden="1"/>
    <col min="7169" max="7169" width="19" style="3" hidden="1" customWidth="1"/>
    <col min="7170" max="7170" width="12.7109375" style="3" hidden="1" customWidth="1"/>
    <col min="7171" max="7171" width="10.140625" style="3" hidden="1" customWidth="1"/>
    <col min="7172" max="7172" width="12.7109375" style="3" hidden="1" customWidth="1"/>
    <col min="7173" max="7173" width="10.140625" style="3" hidden="1" customWidth="1"/>
    <col min="7174" max="7174" width="10.85546875" style="3" hidden="1" customWidth="1"/>
    <col min="7175" max="7175" width="7.7109375" style="3" hidden="1" customWidth="1"/>
    <col min="7176" max="7176" width="8.85546875" style="3" hidden="1" customWidth="1"/>
    <col min="7177" max="7177" width="12.42578125" style="3" hidden="1" customWidth="1"/>
    <col min="7178" max="7178" width="12.28515625" style="3" hidden="1" customWidth="1"/>
    <col min="7179" max="7424" width="0" style="3" hidden="1"/>
    <col min="7425" max="7425" width="19" style="3" hidden="1" customWidth="1"/>
    <col min="7426" max="7426" width="12.7109375" style="3" hidden="1" customWidth="1"/>
    <col min="7427" max="7427" width="10.140625" style="3" hidden="1" customWidth="1"/>
    <col min="7428" max="7428" width="12.7109375" style="3" hidden="1" customWidth="1"/>
    <col min="7429" max="7429" width="10.140625" style="3" hidden="1" customWidth="1"/>
    <col min="7430" max="7430" width="10.85546875" style="3" hidden="1" customWidth="1"/>
    <col min="7431" max="7431" width="7.7109375" style="3" hidden="1" customWidth="1"/>
    <col min="7432" max="7432" width="8.85546875" style="3" hidden="1" customWidth="1"/>
    <col min="7433" max="7433" width="12.42578125" style="3" hidden="1" customWidth="1"/>
    <col min="7434" max="7434" width="12.28515625" style="3" hidden="1" customWidth="1"/>
    <col min="7435" max="7680" width="0" style="3" hidden="1"/>
    <col min="7681" max="7681" width="19" style="3" hidden="1" customWidth="1"/>
    <col min="7682" max="7682" width="12.7109375" style="3" hidden="1" customWidth="1"/>
    <col min="7683" max="7683" width="10.140625" style="3" hidden="1" customWidth="1"/>
    <col min="7684" max="7684" width="12.7109375" style="3" hidden="1" customWidth="1"/>
    <col min="7685" max="7685" width="10.140625" style="3" hidden="1" customWidth="1"/>
    <col min="7686" max="7686" width="10.85546875" style="3" hidden="1" customWidth="1"/>
    <col min="7687" max="7687" width="7.7109375" style="3" hidden="1" customWidth="1"/>
    <col min="7688" max="7688" width="8.85546875" style="3" hidden="1" customWidth="1"/>
    <col min="7689" max="7689" width="12.42578125" style="3" hidden="1" customWidth="1"/>
    <col min="7690" max="7690" width="12.28515625" style="3" hidden="1" customWidth="1"/>
    <col min="7691" max="7936" width="0" style="3" hidden="1"/>
    <col min="7937" max="7937" width="19" style="3" hidden="1" customWidth="1"/>
    <col min="7938" max="7938" width="12.7109375" style="3" hidden="1" customWidth="1"/>
    <col min="7939" max="7939" width="10.140625" style="3" hidden="1" customWidth="1"/>
    <col min="7940" max="7940" width="12.7109375" style="3" hidden="1" customWidth="1"/>
    <col min="7941" max="7941" width="10.140625" style="3" hidden="1" customWidth="1"/>
    <col min="7942" max="7942" width="10.85546875" style="3" hidden="1" customWidth="1"/>
    <col min="7943" max="7943" width="7.7109375" style="3" hidden="1" customWidth="1"/>
    <col min="7944" max="7944" width="8.85546875" style="3" hidden="1" customWidth="1"/>
    <col min="7945" max="7945" width="12.42578125" style="3" hidden="1" customWidth="1"/>
    <col min="7946" max="7946" width="12.28515625" style="3" hidden="1" customWidth="1"/>
    <col min="7947" max="8192" width="0" style="3" hidden="1"/>
    <col min="8193" max="8193" width="19" style="3" hidden="1" customWidth="1"/>
    <col min="8194" max="8194" width="12.7109375" style="3" hidden="1" customWidth="1"/>
    <col min="8195" max="8195" width="10.140625" style="3" hidden="1" customWidth="1"/>
    <col min="8196" max="8196" width="12.7109375" style="3" hidden="1" customWidth="1"/>
    <col min="8197" max="8197" width="10.140625" style="3" hidden="1" customWidth="1"/>
    <col min="8198" max="8198" width="10.85546875" style="3" hidden="1" customWidth="1"/>
    <col min="8199" max="8199" width="7.7109375" style="3" hidden="1" customWidth="1"/>
    <col min="8200" max="8200" width="8.85546875" style="3" hidden="1" customWidth="1"/>
    <col min="8201" max="8201" width="12.42578125" style="3" hidden="1" customWidth="1"/>
    <col min="8202" max="8202" width="12.28515625" style="3" hidden="1" customWidth="1"/>
    <col min="8203" max="8448" width="0" style="3" hidden="1"/>
    <col min="8449" max="8449" width="19" style="3" hidden="1" customWidth="1"/>
    <col min="8450" max="8450" width="12.7109375" style="3" hidden="1" customWidth="1"/>
    <col min="8451" max="8451" width="10.140625" style="3" hidden="1" customWidth="1"/>
    <col min="8452" max="8452" width="12.7109375" style="3" hidden="1" customWidth="1"/>
    <col min="8453" max="8453" width="10.140625" style="3" hidden="1" customWidth="1"/>
    <col min="8454" max="8454" width="10.85546875" style="3" hidden="1" customWidth="1"/>
    <col min="8455" max="8455" width="7.7109375" style="3" hidden="1" customWidth="1"/>
    <col min="8456" max="8456" width="8.85546875" style="3" hidden="1" customWidth="1"/>
    <col min="8457" max="8457" width="12.42578125" style="3" hidden="1" customWidth="1"/>
    <col min="8458" max="8458" width="12.28515625" style="3" hidden="1" customWidth="1"/>
    <col min="8459" max="8704" width="0" style="3" hidden="1"/>
    <col min="8705" max="8705" width="19" style="3" hidden="1" customWidth="1"/>
    <col min="8706" max="8706" width="12.7109375" style="3" hidden="1" customWidth="1"/>
    <col min="8707" max="8707" width="10.140625" style="3" hidden="1" customWidth="1"/>
    <col min="8708" max="8708" width="12.7109375" style="3" hidden="1" customWidth="1"/>
    <col min="8709" max="8709" width="10.140625" style="3" hidden="1" customWidth="1"/>
    <col min="8710" max="8710" width="10.85546875" style="3" hidden="1" customWidth="1"/>
    <col min="8711" max="8711" width="7.7109375" style="3" hidden="1" customWidth="1"/>
    <col min="8712" max="8712" width="8.85546875" style="3" hidden="1" customWidth="1"/>
    <col min="8713" max="8713" width="12.42578125" style="3" hidden="1" customWidth="1"/>
    <col min="8714" max="8714" width="12.28515625" style="3" hidden="1" customWidth="1"/>
    <col min="8715" max="8960" width="0" style="3" hidden="1"/>
    <col min="8961" max="8961" width="19" style="3" hidden="1" customWidth="1"/>
    <col min="8962" max="8962" width="12.7109375" style="3" hidden="1" customWidth="1"/>
    <col min="8963" max="8963" width="10.140625" style="3" hidden="1" customWidth="1"/>
    <col min="8964" max="8964" width="12.7109375" style="3" hidden="1" customWidth="1"/>
    <col min="8965" max="8965" width="10.140625" style="3" hidden="1" customWidth="1"/>
    <col min="8966" max="8966" width="10.85546875" style="3" hidden="1" customWidth="1"/>
    <col min="8967" max="8967" width="7.7109375" style="3" hidden="1" customWidth="1"/>
    <col min="8968" max="8968" width="8.85546875" style="3" hidden="1" customWidth="1"/>
    <col min="8969" max="8969" width="12.42578125" style="3" hidden="1" customWidth="1"/>
    <col min="8970" max="8970" width="12.28515625" style="3" hidden="1" customWidth="1"/>
    <col min="8971" max="9216" width="0" style="3" hidden="1"/>
    <col min="9217" max="9217" width="19" style="3" hidden="1" customWidth="1"/>
    <col min="9218" max="9218" width="12.7109375" style="3" hidden="1" customWidth="1"/>
    <col min="9219" max="9219" width="10.140625" style="3" hidden="1" customWidth="1"/>
    <col min="9220" max="9220" width="12.7109375" style="3" hidden="1" customWidth="1"/>
    <col min="9221" max="9221" width="10.140625" style="3" hidden="1" customWidth="1"/>
    <col min="9222" max="9222" width="10.85546875" style="3" hidden="1" customWidth="1"/>
    <col min="9223" max="9223" width="7.7109375" style="3" hidden="1" customWidth="1"/>
    <col min="9224" max="9224" width="8.85546875" style="3" hidden="1" customWidth="1"/>
    <col min="9225" max="9225" width="12.42578125" style="3" hidden="1" customWidth="1"/>
    <col min="9226" max="9226" width="12.28515625" style="3" hidden="1" customWidth="1"/>
    <col min="9227" max="9472" width="0" style="3" hidden="1"/>
    <col min="9473" max="9473" width="19" style="3" hidden="1" customWidth="1"/>
    <col min="9474" max="9474" width="12.7109375" style="3" hidden="1" customWidth="1"/>
    <col min="9475" max="9475" width="10.140625" style="3" hidden="1" customWidth="1"/>
    <col min="9476" max="9476" width="12.7109375" style="3" hidden="1" customWidth="1"/>
    <col min="9477" max="9477" width="10.140625" style="3" hidden="1" customWidth="1"/>
    <col min="9478" max="9478" width="10.85546875" style="3" hidden="1" customWidth="1"/>
    <col min="9479" max="9479" width="7.7109375" style="3" hidden="1" customWidth="1"/>
    <col min="9480" max="9480" width="8.85546875" style="3" hidden="1" customWidth="1"/>
    <col min="9481" max="9481" width="12.42578125" style="3" hidden="1" customWidth="1"/>
    <col min="9482" max="9482" width="12.28515625" style="3" hidden="1" customWidth="1"/>
    <col min="9483" max="9728" width="0" style="3" hidden="1"/>
    <col min="9729" max="9729" width="19" style="3" hidden="1" customWidth="1"/>
    <col min="9730" max="9730" width="12.7109375" style="3" hidden="1" customWidth="1"/>
    <col min="9731" max="9731" width="10.140625" style="3" hidden="1" customWidth="1"/>
    <col min="9732" max="9732" width="12.7109375" style="3" hidden="1" customWidth="1"/>
    <col min="9733" max="9733" width="10.140625" style="3" hidden="1" customWidth="1"/>
    <col min="9734" max="9734" width="10.85546875" style="3" hidden="1" customWidth="1"/>
    <col min="9735" max="9735" width="7.7109375" style="3" hidden="1" customWidth="1"/>
    <col min="9736" max="9736" width="8.85546875" style="3" hidden="1" customWidth="1"/>
    <col min="9737" max="9737" width="12.42578125" style="3" hidden="1" customWidth="1"/>
    <col min="9738" max="9738" width="12.28515625" style="3" hidden="1" customWidth="1"/>
    <col min="9739" max="9984" width="0" style="3" hidden="1"/>
    <col min="9985" max="9985" width="19" style="3" hidden="1" customWidth="1"/>
    <col min="9986" max="9986" width="12.7109375" style="3" hidden="1" customWidth="1"/>
    <col min="9987" max="9987" width="10.140625" style="3" hidden="1" customWidth="1"/>
    <col min="9988" max="9988" width="12.7109375" style="3" hidden="1" customWidth="1"/>
    <col min="9989" max="9989" width="10.140625" style="3" hidden="1" customWidth="1"/>
    <col min="9990" max="9990" width="10.85546875" style="3" hidden="1" customWidth="1"/>
    <col min="9991" max="9991" width="7.7109375" style="3" hidden="1" customWidth="1"/>
    <col min="9992" max="9992" width="8.85546875" style="3" hidden="1" customWidth="1"/>
    <col min="9993" max="9993" width="12.42578125" style="3" hidden="1" customWidth="1"/>
    <col min="9994" max="9994" width="12.28515625" style="3" hidden="1" customWidth="1"/>
    <col min="9995" max="10240" width="0" style="3" hidden="1"/>
    <col min="10241" max="10241" width="19" style="3" hidden="1" customWidth="1"/>
    <col min="10242" max="10242" width="12.7109375" style="3" hidden="1" customWidth="1"/>
    <col min="10243" max="10243" width="10.140625" style="3" hidden="1" customWidth="1"/>
    <col min="10244" max="10244" width="12.7109375" style="3" hidden="1" customWidth="1"/>
    <col min="10245" max="10245" width="10.140625" style="3" hidden="1" customWidth="1"/>
    <col min="10246" max="10246" width="10.85546875" style="3" hidden="1" customWidth="1"/>
    <col min="10247" max="10247" width="7.7109375" style="3" hidden="1" customWidth="1"/>
    <col min="10248" max="10248" width="8.85546875" style="3" hidden="1" customWidth="1"/>
    <col min="10249" max="10249" width="12.42578125" style="3" hidden="1" customWidth="1"/>
    <col min="10250" max="10250" width="12.28515625" style="3" hidden="1" customWidth="1"/>
    <col min="10251" max="10496" width="0" style="3" hidden="1"/>
    <col min="10497" max="10497" width="19" style="3" hidden="1" customWidth="1"/>
    <col min="10498" max="10498" width="12.7109375" style="3" hidden="1" customWidth="1"/>
    <col min="10499" max="10499" width="10.140625" style="3" hidden="1" customWidth="1"/>
    <col min="10500" max="10500" width="12.7109375" style="3" hidden="1" customWidth="1"/>
    <col min="10501" max="10501" width="10.140625" style="3" hidden="1" customWidth="1"/>
    <col min="10502" max="10502" width="10.85546875" style="3" hidden="1" customWidth="1"/>
    <col min="10503" max="10503" width="7.7109375" style="3" hidden="1" customWidth="1"/>
    <col min="10504" max="10504" width="8.85546875" style="3" hidden="1" customWidth="1"/>
    <col min="10505" max="10505" width="12.42578125" style="3" hidden="1" customWidth="1"/>
    <col min="10506" max="10506" width="12.28515625" style="3" hidden="1" customWidth="1"/>
    <col min="10507" max="10752" width="0" style="3" hidden="1"/>
    <col min="10753" max="10753" width="19" style="3" hidden="1" customWidth="1"/>
    <col min="10754" max="10754" width="12.7109375" style="3" hidden="1" customWidth="1"/>
    <col min="10755" max="10755" width="10.140625" style="3" hidden="1" customWidth="1"/>
    <col min="10756" max="10756" width="12.7109375" style="3" hidden="1" customWidth="1"/>
    <col min="10757" max="10757" width="10.140625" style="3" hidden="1" customWidth="1"/>
    <col min="10758" max="10758" width="10.85546875" style="3" hidden="1" customWidth="1"/>
    <col min="10759" max="10759" width="7.7109375" style="3" hidden="1" customWidth="1"/>
    <col min="10760" max="10760" width="8.85546875" style="3" hidden="1" customWidth="1"/>
    <col min="10761" max="10761" width="12.42578125" style="3" hidden="1" customWidth="1"/>
    <col min="10762" max="10762" width="12.28515625" style="3" hidden="1" customWidth="1"/>
    <col min="10763" max="11008" width="0" style="3" hidden="1"/>
    <col min="11009" max="11009" width="19" style="3" hidden="1" customWidth="1"/>
    <col min="11010" max="11010" width="12.7109375" style="3" hidden="1" customWidth="1"/>
    <col min="11011" max="11011" width="10.140625" style="3" hidden="1" customWidth="1"/>
    <col min="11012" max="11012" width="12.7109375" style="3" hidden="1" customWidth="1"/>
    <col min="11013" max="11013" width="10.140625" style="3" hidden="1" customWidth="1"/>
    <col min="11014" max="11014" width="10.85546875" style="3" hidden="1" customWidth="1"/>
    <col min="11015" max="11015" width="7.7109375" style="3" hidden="1" customWidth="1"/>
    <col min="11016" max="11016" width="8.85546875" style="3" hidden="1" customWidth="1"/>
    <col min="11017" max="11017" width="12.42578125" style="3" hidden="1" customWidth="1"/>
    <col min="11018" max="11018" width="12.28515625" style="3" hidden="1" customWidth="1"/>
    <col min="11019" max="11264" width="0" style="3" hidden="1"/>
    <col min="11265" max="11265" width="19" style="3" hidden="1" customWidth="1"/>
    <col min="11266" max="11266" width="12.7109375" style="3" hidden="1" customWidth="1"/>
    <col min="11267" max="11267" width="10.140625" style="3" hidden="1" customWidth="1"/>
    <col min="11268" max="11268" width="12.7109375" style="3" hidden="1" customWidth="1"/>
    <col min="11269" max="11269" width="10.140625" style="3" hidden="1" customWidth="1"/>
    <col min="11270" max="11270" width="10.85546875" style="3" hidden="1" customWidth="1"/>
    <col min="11271" max="11271" width="7.7109375" style="3" hidden="1" customWidth="1"/>
    <col min="11272" max="11272" width="8.85546875" style="3" hidden="1" customWidth="1"/>
    <col min="11273" max="11273" width="12.42578125" style="3" hidden="1" customWidth="1"/>
    <col min="11274" max="11274" width="12.28515625" style="3" hidden="1" customWidth="1"/>
    <col min="11275" max="11520" width="0" style="3" hidden="1"/>
    <col min="11521" max="11521" width="19" style="3" hidden="1" customWidth="1"/>
    <col min="11522" max="11522" width="12.7109375" style="3" hidden="1" customWidth="1"/>
    <col min="11523" max="11523" width="10.140625" style="3" hidden="1" customWidth="1"/>
    <col min="11524" max="11524" width="12.7109375" style="3" hidden="1" customWidth="1"/>
    <col min="11525" max="11525" width="10.140625" style="3" hidden="1" customWidth="1"/>
    <col min="11526" max="11526" width="10.85546875" style="3" hidden="1" customWidth="1"/>
    <col min="11527" max="11527" width="7.7109375" style="3" hidden="1" customWidth="1"/>
    <col min="11528" max="11528" width="8.85546875" style="3" hidden="1" customWidth="1"/>
    <col min="11529" max="11529" width="12.42578125" style="3" hidden="1" customWidth="1"/>
    <col min="11530" max="11530" width="12.28515625" style="3" hidden="1" customWidth="1"/>
    <col min="11531" max="11776" width="0" style="3" hidden="1"/>
    <col min="11777" max="11777" width="19" style="3" hidden="1" customWidth="1"/>
    <col min="11778" max="11778" width="12.7109375" style="3" hidden="1" customWidth="1"/>
    <col min="11779" max="11779" width="10.140625" style="3" hidden="1" customWidth="1"/>
    <col min="11780" max="11780" width="12.7109375" style="3" hidden="1" customWidth="1"/>
    <col min="11781" max="11781" width="10.140625" style="3" hidden="1" customWidth="1"/>
    <col min="11782" max="11782" width="10.85546875" style="3" hidden="1" customWidth="1"/>
    <col min="11783" max="11783" width="7.7109375" style="3" hidden="1" customWidth="1"/>
    <col min="11784" max="11784" width="8.85546875" style="3" hidden="1" customWidth="1"/>
    <col min="11785" max="11785" width="12.42578125" style="3" hidden="1" customWidth="1"/>
    <col min="11786" max="11786" width="12.28515625" style="3" hidden="1" customWidth="1"/>
    <col min="11787" max="12032" width="0" style="3" hidden="1"/>
    <col min="12033" max="12033" width="19" style="3" hidden="1" customWidth="1"/>
    <col min="12034" max="12034" width="12.7109375" style="3" hidden="1" customWidth="1"/>
    <col min="12035" max="12035" width="10.140625" style="3" hidden="1" customWidth="1"/>
    <col min="12036" max="12036" width="12.7109375" style="3" hidden="1" customWidth="1"/>
    <col min="12037" max="12037" width="10.140625" style="3" hidden="1" customWidth="1"/>
    <col min="12038" max="12038" width="10.85546875" style="3" hidden="1" customWidth="1"/>
    <col min="12039" max="12039" width="7.7109375" style="3" hidden="1" customWidth="1"/>
    <col min="12040" max="12040" width="8.85546875" style="3" hidden="1" customWidth="1"/>
    <col min="12041" max="12041" width="12.42578125" style="3" hidden="1" customWidth="1"/>
    <col min="12042" max="12042" width="12.28515625" style="3" hidden="1" customWidth="1"/>
    <col min="12043" max="12288" width="0" style="3" hidden="1"/>
    <col min="12289" max="12289" width="19" style="3" hidden="1" customWidth="1"/>
    <col min="12290" max="12290" width="12.7109375" style="3" hidden="1" customWidth="1"/>
    <col min="12291" max="12291" width="10.140625" style="3" hidden="1" customWidth="1"/>
    <col min="12292" max="12292" width="12.7109375" style="3" hidden="1" customWidth="1"/>
    <col min="12293" max="12293" width="10.140625" style="3" hidden="1" customWidth="1"/>
    <col min="12294" max="12294" width="10.85546875" style="3" hidden="1" customWidth="1"/>
    <col min="12295" max="12295" width="7.7109375" style="3" hidden="1" customWidth="1"/>
    <col min="12296" max="12296" width="8.85546875" style="3" hidden="1" customWidth="1"/>
    <col min="12297" max="12297" width="12.42578125" style="3" hidden="1" customWidth="1"/>
    <col min="12298" max="12298" width="12.28515625" style="3" hidden="1" customWidth="1"/>
    <col min="12299" max="12544" width="0" style="3" hidden="1"/>
    <col min="12545" max="12545" width="19" style="3" hidden="1" customWidth="1"/>
    <col min="12546" max="12546" width="12.7109375" style="3" hidden="1" customWidth="1"/>
    <col min="12547" max="12547" width="10.140625" style="3" hidden="1" customWidth="1"/>
    <col min="12548" max="12548" width="12.7109375" style="3" hidden="1" customWidth="1"/>
    <col min="12549" max="12549" width="10.140625" style="3" hidden="1" customWidth="1"/>
    <col min="12550" max="12550" width="10.85546875" style="3" hidden="1" customWidth="1"/>
    <col min="12551" max="12551" width="7.7109375" style="3" hidden="1" customWidth="1"/>
    <col min="12552" max="12552" width="8.85546875" style="3" hidden="1" customWidth="1"/>
    <col min="12553" max="12553" width="12.42578125" style="3" hidden="1" customWidth="1"/>
    <col min="12554" max="12554" width="12.28515625" style="3" hidden="1" customWidth="1"/>
    <col min="12555" max="12800" width="0" style="3" hidden="1"/>
    <col min="12801" max="12801" width="19" style="3" hidden="1" customWidth="1"/>
    <col min="12802" max="12802" width="12.7109375" style="3" hidden="1" customWidth="1"/>
    <col min="12803" max="12803" width="10.140625" style="3" hidden="1" customWidth="1"/>
    <col min="12804" max="12804" width="12.7109375" style="3" hidden="1" customWidth="1"/>
    <col min="12805" max="12805" width="10.140625" style="3" hidden="1" customWidth="1"/>
    <col min="12806" max="12806" width="10.85546875" style="3" hidden="1" customWidth="1"/>
    <col min="12807" max="12807" width="7.7109375" style="3" hidden="1" customWidth="1"/>
    <col min="12808" max="12808" width="8.85546875" style="3" hidden="1" customWidth="1"/>
    <col min="12809" max="12809" width="12.42578125" style="3" hidden="1" customWidth="1"/>
    <col min="12810" max="12810" width="12.28515625" style="3" hidden="1" customWidth="1"/>
    <col min="12811" max="13056" width="0" style="3" hidden="1"/>
    <col min="13057" max="13057" width="19" style="3" hidden="1" customWidth="1"/>
    <col min="13058" max="13058" width="12.7109375" style="3" hidden="1" customWidth="1"/>
    <col min="13059" max="13059" width="10.140625" style="3" hidden="1" customWidth="1"/>
    <col min="13060" max="13060" width="12.7109375" style="3" hidden="1" customWidth="1"/>
    <col min="13061" max="13061" width="10.140625" style="3" hidden="1" customWidth="1"/>
    <col min="13062" max="13062" width="10.85546875" style="3" hidden="1" customWidth="1"/>
    <col min="13063" max="13063" width="7.7109375" style="3" hidden="1" customWidth="1"/>
    <col min="13064" max="13064" width="8.85546875" style="3" hidden="1" customWidth="1"/>
    <col min="13065" max="13065" width="12.42578125" style="3" hidden="1" customWidth="1"/>
    <col min="13066" max="13066" width="12.28515625" style="3" hidden="1" customWidth="1"/>
    <col min="13067" max="13312" width="0" style="3" hidden="1"/>
    <col min="13313" max="13313" width="19" style="3" hidden="1" customWidth="1"/>
    <col min="13314" max="13314" width="12.7109375" style="3" hidden="1" customWidth="1"/>
    <col min="13315" max="13315" width="10.140625" style="3" hidden="1" customWidth="1"/>
    <col min="13316" max="13316" width="12.7109375" style="3" hidden="1" customWidth="1"/>
    <col min="13317" max="13317" width="10.140625" style="3" hidden="1" customWidth="1"/>
    <col min="13318" max="13318" width="10.85546875" style="3" hidden="1" customWidth="1"/>
    <col min="13319" max="13319" width="7.7109375" style="3" hidden="1" customWidth="1"/>
    <col min="13320" max="13320" width="8.85546875" style="3" hidden="1" customWidth="1"/>
    <col min="13321" max="13321" width="12.42578125" style="3" hidden="1" customWidth="1"/>
    <col min="13322" max="13322" width="12.28515625" style="3" hidden="1" customWidth="1"/>
    <col min="13323" max="13568" width="0" style="3" hidden="1"/>
    <col min="13569" max="13569" width="19" style="3" hidden="1" customWidth="1"/>
    <col min="13570" max="13570" width="12.7109375" style="3" hidden="1" customWidth="1"/>
    <col min="13571" max="13571" width="10.140625" style="3" hidden="1" customWidth="1"/>
    <col min="13572" max="13572" width="12.7109375" style="3" hidden="1" customWidth="1"/>
    <col min="13573" max="13573" width="10.140625" style="3" hidden="1" customWidth="1"/>
    <col min="13574" max="13574" width="10.85546875" style="3" hidden="1" customWidth="1"/>
    <col min="13575" max="13575" width="7.7109375" style="3" hidden="1" customWidth="1"/>
    <col min="13576" max="13576" width="8.85546875" style="3" hidden="1" customWidth="1"/>
    <col min="13577" max="13577" width="12.42578125" style="3" hidden="1" customWidth="1"/>
    <col min="13578" max="13578" width="12.28515625" style="3" hidden="1" customWidth="1"/>
    <col min="13579" max="13824" width="0" style="3" hidden="1"/>
    <col min="13825" max="13825" width="19" style="3" hidden="1" customWidth="1"/>
    <col min="13826" max="13826" width="12.7109375" style="3" hidden="1" customWidth="1"/>
    <col min="13827" max="13827" width="10.140625" style="3" hidden="1" customWidth="1"/>
    <col min="13828" max="13828" width="12.7109375" style="3" hidden="1" customWidth="1"/>
    <col min="13829" max="13829" width="10.140625" style="3" hidden="1" customWidth="1"/>
    <col min="13830" max="13830" width="10.85546875" style="3" hidden="1" customWidth="1"/>
    <col min="13831" max="13831" width="7.7109375" style="3" hidden="1" customWidth="1"/>
    <col min="13832" max="13832" width="8.85546875" style="3" hidden="1" customWidth="1"/>
    <col min="13833" max="13833" width="12.42578125" style="3" hidden="1" customWidth="1"/>
    <col min="13834" max="13834" width="12.28515625" style="3" hidden="1" customWidth="1"/>
    <col min="13835" max="14080" width="0" style="3" hidden="1"/>
    <col min="14081" max="14081" width="19" style="3" hidden="1" customWidth="1"/>
    <col min="14082" max="14082" width="12.7109375" style="3" hidden="1" customWidth="1"/>
    <col min="14083" max="14083" width="10.140625" style="3" hidden="1" customWidth="1"/>
    <col min="14084" max="14084" width="12.7109375" style="3" hidden="1" customWidth="1"/>
    <col min="14085" max="14085" width="10.140625" style="3" hidden="1" customWidth="1"/>
    <col min="14086" max="14086" width="10.85546875" style="3" hidden="1" customWidth="1"/>
    <col min="14087" max="14087" width="7.7109375" style="3" hidden="1" customWidth="1"/>
    <col min="14088" max="14088" width="8.85546875" style="3" hidden="1" customWidth="1"/>
    <col min="14089" max="14089" width="12.42578125" style="3" hidden="1" customWidth="1"/>
    <col min="14090" max="14090" width="12.28515625" style="3" hidden="1" customWidth="1"/>
    <col min="14091" max="14336" width="0" style="3" hidden="1"/>
    <col min="14337" max="14337" width="19" style="3" hidden="1" customWidth="1"/>
    <col min="14338" max="14338" width="12.7109375" style="3" hidden="1" customWidth="1"/>
    <col min="14339" max="14339" width="10.140625" style="3" hidden="1" customWidth="1"/>
    <col min="14340" max="14340" width="12.7109375" style="3" hidden="1" customWidth="1"/>
    <col min="14341" max="14341" width="10.140625" style="3" hidden="1" customWidth="1"/>
    <col min="14342" max="14342" width="10.85546875" style="3" hidden="1" customWidth="1"/>
    <col min="14343" max="14343" width="7.7109375" style="3" hidden="1" customWidth="1"/>
    <col min="14344" max="14344" width="8.85546875" style="3" hidden="1" customWidth="1"/>
    <col min="14345" max="14345" width="12.42578125" style="3" hidden="1" customWidth="1"/>
    <col min="14346" max="14346" width="12.28515625" style="3" hidden="1" customWidth="1"/>
    <col min="14347" max="14592" width="0" style="3" hidden="1"/>
    <col min="14593" max="14593" width="19" style="3" hidden="1" customWidth="1"/>
    <col min="14594" max="14594" width="12.7109375" style="3" hidden="1" customWidth="1"/>
    <col min="14595" max="14595" width="10.140625" style="3" hidden="1" customWidth="1"/>
    <col min="14596" max="14596" width="12.7109375" style="3" hidden="1" customWidth="1"/>
    <col min="14597" max="14597" width="10.140625" style="3" hidden="1" customWidth="1"/>
    <col min="14598" max="14598" width="10.85546875" style="3" hidden="1" customWidth="1"/>
    <col min="14599" max="14599" width="7.7109375" style="3" hidden="1" customWidth="1"/>
    <col min="14600" max="14600" width="8.85546875" style="3" hidden="1" customWidth="1"/>
    <col min="14601" max="14601" width="12.42578125" style="3" hidden="1" customWidth="1"/>
    <col min="14602" max="14602" width="12.28515625" style="3" hidden="1" customWidth="1"/>
    <col min="14603" max="14848" width="0" style="3" hidden="1"/>
    <col min="14849" max="14849" width="19" style="3" hidden="1" customWidth="1"/>
    <col min="14850" max="14850" width="12.7109375" style="3" hidden="1" customWidth="1"/>
    <col min="14851" max="14851" width="10.140625" style="3" hidden="1" customWidth="1"/>
    <col min="14852" max="14852" width="12.7109375" style="3" hidden="1" customWidth="1"/>
    <col min="14853" max="14853" width="10.140625" style="3" hidden="1" customWidth="1"/>
    <col min="14854" max="14854" width="10.85546875" style="3" hidden="1" customWidth="1"/>
    <col min="14855" max="14855" width="7.7109375" style="3" hidden="1" customWidth="1"/>
    <col min="14856" max="14856" width="8.85546875" style="3" hidden="1" customWidth="1"/>
    <col min="14857" max="14857" width="12.42578125" style="3" hidden="1" customWidth="1"/>
    <col min="14858" max="14858" width="12.28515625" style="3" hidden="1" customWidth="1"/>
    <col min="14859" max="15104" width="0" style="3" hidden="1"/>
    <col min="15105" max="15105" width="19" style="3" hidden="1" customWidth="1"/>
    <col min="15106" max="15106" width="12.7109375" style="3" hidden="1" customWidth="1"/>
    <col min="15107" max="15107" width="10.140625" style="3" hidden="1" customWidth="1"/>
    <col min="15108" max="15108" width="12.7109375" style="3" hidden="1" customWidth="1"/>
    <col min="15109" max="15109" width="10.140625" style="3" hidden="1" customWidth="1"/>
    <col min="15110" max="15110" width="10.85546875" style="3" hidden="1" customWidth="1"/>
    <col min="15111" max="15111" width="7.7109375" style="3" hidden="1" customWidth="1"/>
    <col min="15112" max="15112" width="8.85546875" style="3" hidden="1" customWidth="1"/>
    <col min="15113" max="15113" width="12.42578125" style="3" hidden="1" customWidth="1"/>
    <col min="15114" max="15114" width="12.28515625" style="3" hidden="1" customWidth="1"/>
    <col min="15115" max="15360" width="0" style="3" hidden="1"/>
    <col min="15361" max="15361" width="19" style="3" hidden="1" customWidth="1"/>
    <col min="15362" max="15362" width="12.7109375" style="3" hidden="1" customWidth="1"/>
    <col min="15363" max="15363" width="10.140625" style="3" hidden="1" customWidth="1"/>
    <col min="15364" max="15364" width="12.7109375" style="3" hidden="1" customWidth="1"/>
    <col min="15365" max="15365" width="10.140625" style="3" hidden="1" customWidth="1"/>
    <col min="15366" max="15366" width="10.85546875" style="3" hidden="1" customWidth="1"/>
    <col min="15367" max="15367" width="7.7109375" style="3" hidden="1" customWidth="1"/>
    <col min="15368" max="15368" width="8.85546875" style="3" hidden="1" customWidth="1"/>
    <col min="15369" max="15369" width="12.42578125" style="3" hidden="1" customWidth="1"/>
    <col min="15370" max="15370" width="12.28515625" style="3" hidden="1" customWidth="1"/>
    <col min="15371" max="15616" width="0" style="3" hidden="1"/>
    <col min="15617" max="15617" width="19" style="3" hidden="1" customWidth="1"/>
    <col min="15618" max="15618" width="12.7109375" style="3" hidden="1" customWidth="1"/>
    <col min="15619" max="15619" width="10.140625" style="3" hidden="1" customWidth="1"/>
    <col min="15620" max="15620" width="12.7109375" style="3" hidden="1" customWidth="1"/>
    <col min="15621" max="15621" width="10.140625" style="3" hidden="1" customWidth="1"/>
    <col min="15622" max="15622" width="10.85546875" style="3" hidden="1" customWidth="1"/>
    <col min="15623" max="15623" width="7.7109375" style="3" hidden="1" customWidth="1"/>
    <col min="15624" max="15624" width="8.85546875" style="3" hidden="1" customWidth="1"/>
    <col min="15625" max="15625" width="12.42578125" style="3" hidden="1" customWidth="1"/>
    <col min="15626" max="15626" width="12.28515625" style="3" hidden="1" customWidth="1"/>
    <col min="15627" max="15872" width="0" style="3" hidden="1"/>
    <col min="15873" max="15873" width="19" style="3" hidden="1" customWidth="1"/>
    <col min="15874" max="15874" width="12.7109375" style="3" hidden="1" customWidth="1"/>
    <col min="15875" max="15875" width="10.140625" style="3" hidden="1" customWidth="1"/>
    <col min="15876" max="15876" width="12.7109375" style="3" hidden="1" customWidth="1"/>
    <col min="15877" max="15877" width="10.140625" style="3" hidden="1" customWidth="1"/>
    <col min="15878" max="15878" width="10.85546875" style="3" hidden="1" customWidth="1"/>
    <col min="15879" max="15879" width="7.7109375" style="3" hidden="1" customWidth="1"/>
    <col min="15880" max="15880" width="8.85546875" style="3" hidden="1" customWidth="1"/>
    <col min="15881" max="15881" width="12.42578125" style="3" hidden="1" customWidth="1"/>
    <col min="15882" max="15882" width="12.28515625" style="3" hidden="1" customWidth="1"/>
    <col min="15883" max="16128" width="0" style="3" hidden="1"/>
    <col min="16129" max="16129" width="19" style="3" hidden="1" customWidth="1"/>
    <col min="16130" max="16130" width="12.7109375" style="3" hidden="1" customWidth="1"/>
    <col min="16131" max="16131" width="10.140625" style="3" hidden="1" customWidth="1"/>
    <col min="16132" max="16132" width="12.7109375" style="3" hidden="1" customWidth="1"/>
    <col min="16133" max="16133" width="10.140625" style="3" hidden="1" customWidth="1"/>
    <col min="16134" max="16134" width="10.85546875" style="3" hidden="1" customWidth="1"/>
    <col min="16135" max="16135" width="7.7109375" style="3" hidden="1" customWidth="1"/>
    <col min="16136" max="16136" width="8.85546875" style="3" hidden="1" customWidth="1"/>
    <col min="16137" max="16137" width="12.42578125" style="3" hidden="1" customWidth="1"/>
    <col min="16138" max="16138" width="12.28515625" style="3" hidden="1" customWidth="1"/>
    <col min="16139" max="16384" width="0" style="3" hidden="1"/>
  </cols>
  <sheetData>
    <row r="1" spans="1:14" customFormat="1" x14ac:dyDescent="0.2">
      <c r="A1" s="1"/>
      <c r="B1" s="1"/>
      <c r="C1" s="1"/>
    </row>
    <row r="2" spans="1:14" s="116" customFormat="1" ht="16.5" thickBot="1" x14ac:dyDescent="0.3">
      <c r="A2" s="114" t="str">
        <f>"Tabell 3  Kostnadsutjämning "&amp;Innehåll!C46&amp;", kronor per invånare"</f>
        <v>Tabell 3  Kostnadsutjämning 2016, kronor per invånare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4" x14ac:dyDescent="0.2">
      <c r="A3" s="5" t="s">
        <v>67</v>
      </c>
      <c r="B3" s="117" t="s">
        <v>38</v>
      </c>
      <c r="C3" s="118" t="s">
        <v>108</v>
      </c>
      <c r="D3" s="118"/>
      <c r="E3" s="119"/>
      <c r="F3" s="119"/>
      <c r="G3" s="119"/>
      <c r="H3" s="119"/>
      <c r="I3" s="120" t="s">
        <v>98</v>
      </c>
      <c r="J3" s="120" t="s">
        <v>109</v>
      </c>
    </row>
    <row r="4" spans="1:14" ht="14.25" x14ac:dyDescent="0.2">
      <c r="A4" s="3"/>
      <c r="B4" s="121" t="s">
        <v>110</v>
      </c>
      <c r="C4" s="122" t="s">
        <v>111</v>
      </c>
      <c r="D4" s="122"/>
      <c r="E4" s="123"/>
      <c r="F4" s="122" t="s">
        <v>112</v>
      </c>
      <c r="G4" s="122" t="s">
        <v>200</v>
      </c>
      <c r="H4" s="122" t="s">
        <v>113</v>
      </c>
      <c r="I4" s="124" t="s">
        <v>114</v>
      </c>
      <c r="J4" s="124" t="s">
        <v>69</v>
      </c>
    </row>
    <row r="5" spans="1:14" ht="14.25" x14ac:dyDescent="0.2">
      <c r="A5" s="125" t="s">
        <v>24</v>
      </c>
      <c r="B5" s="3">
        <f>Innehåll!C46-2</f>
        <v>2014</v>
      </c>
      <c r="C5" s="122" t="s">
        <v>115</v>
      </c>
      <c r="D5" s="126" t="s">
        <v>116</v>
      </c>
      <c r="E5" s="126"/>
      <c r="F5" s="121" t="s">
        <v>117</v>
      </c>
      <c r="G5" s="121"/>
      <c r="H5" s="122" t="s">
        <v>201</v>
      </c>
      <c r="I5" s="121"/>
      <c r="J5" s="124" t="s">
        <v>118</v>
      </c>
    </row>
    <row r="6" spans="1:14" x14ac:dyDescent="0.2">
      <c r="A6" s="125" t="s">
        <v>29</v>
      </c>
      <c r="B6" s="3"/>
      <c r="C6" s="127"/>
      <c r="D6" s="122" t="s">
        <v>111</v>
      </c>
      <c r="E6" s="121" t="s">
        <v>119</v>
      </c>
      <c r="F6" s="121"/>
      <c r="G6" s="121"/>
      <c r="H6" s="127"/>
      <c r="I6" s="8"/>
      <c r="J6" s="124" t="s">
        <v>120</v>
      </c>
    </row>
    <row r="7" spans="1:14" ht="14.25" x14ac:dyDescent="0.2">
      <c r="A7" s="3"/>
      <c r="B7" s="3"/>
      <c r="C7" s="128"/>
      <c r="D7" s="122" t="s">
        <v>199</v>
      </c>
      <c r="E7" s="122" t="s">
        <v>121</v>
      </c>
      <c r="F7" s="122"/>
      <c r="G7" s="122"/>
      <c r="H7" s="127"/>
      <c r="I7" s="129" t="s">
        <v>122</v>
      </c>
      <c r="J7" s="124" t="s">
        <v>123</v>
      </c>
    </row>
    <row r="8" spans="1:14" x14ac:dyDescent="0.2">
      <c r="A8" s="3"/>
      <c r="B8" s="3"/>
      <c r="C8" s="127"/>
      <c r="D8" s="127"/>
      <c r="E8" s="3"/>
      <c r="F8" s="3"/>
      <c r="G8" s="3"/>
      <c r="H8" s="127"/>
      <c r="I8" s="130" t="s">
        <v>124</v>
      </c>
      <c r="J8" s="131"/>
    </row>
    <row r="9" spans="1:14" s="135" customFormat="1" x14ac:dyDescent="0.2">
      <c r="A9" s="132" t="s">
        <v>125</v>
      </c>
      <c r="B9" s="133"/>
      <c r="C9" s="133">
        <v>20950.339544112201</v>
      </c>
      <c r="D9" s="133">
        <v>20950.269323729401</v>
      </c>
      <c r="E9" s="133">
        <v>3.5527136788005003E-14</v>
      </c>
      <c r="F9" s="133">
        <v>8.1180570524003706</v>
      </c>
      <c r="G9" s="133">
        <v>0.32120467552478899</v>
      </c>
      <c r="H9" s="133">
        <v>1171.5948209539899</v>
      </c>
      <c r="I9" s="133">
        <v>22130.373626794099</v>
      </c>
      <c r="J9" s="134" t="s">
        <v>126</v>
      </c>
    </row>
    <row r="10" spans="1:14" customFormat="1" ht="18" customHeight="1" x14ac:dyDescent="0.2">
      <c r="A10" s="93" t="s">
        <v>220</v>
      </c>
      <c r="B10" s="37">
        <v>2198044</v>
      </c>
      <c r="C10" s="37">
        <v>19846</v>
      </c>
      <c r="D10" s="37">
        <v>19993</v>
      </c>
      <c r="E10" s="38">
        <v>-147.021538674921</v>
      </c>
      <c r="F10" s="38">
        <v>36</v>
      </c>
      <c r="G10" s="38">
        <v>231</v>
      </c>
      <c r="H10" s="38">
        <v>2246</v>
      </c>
      <c r="I10" s="38">
        <v>22359</v>
      </c>
      <c r="J10" s="38">
        <v>229</v>
      </c>
      <c r="K10" s="72"/>
      <c r="L10" s="72"/>
      <c r="M10" s="72"/>
      <c r="N10" s="38"/>
    </row>
    <row r="11" spans="1:14" customFormat="1" x14ac:dyDescent="0.2">
      <c r="A11" s="93" t="s">
        <v>221</v>
      </c>
      <c r="B11" s="37">
        <v>348942</v>
      </c>
      <c r="C11" s="37">
        <v>20036</v>
      </c>
      <c r="D11" s="37">
        <v>19980</v>
      </c>
      <c r="E11" s="38">
        <v>55.881376367778998</v>
      </c>
      <c r="F11" s="38">
        <v>0</v>
      </c>
      <c r="G11" s="38">
        <v>32</v>
      </c>
      <c r="H11" s="38">
        <v>1060</v>
      </c>
      <c r="I11" s="38">
        <v>21128</v>
      </c>
      <c r="J11" s="38">
        <v>-1002</v>
      </c>
      <c r="K11" s="72"/>
      <c r="L11" s="72"/>
      <c r="M11" s="72"/>
      <c r="N11" s="38"/>
    </row>
    <row r="12" spans="1:14" customFormat="1" x14ac:dyDescent="0.2">
      <c r="A12" s="93" t="s">
        <v>222</v>
      </c>
      <c r="B12" s="37">
        <v>280666</v>
      </c>
      <c r="C12" s="37">
        <v>22074</v>
      </c>
      <c r="D12" s="37">
        <v>22043</v>
      </c>
      <c r="E12" s="38">
        <v>31.313808990310999</v>
      </c>
      <c r="F12" s="38">
        <v>0</v>
      </c>
      <c r="G12" s="38">
        <v>-83</v>
      </c>
      <c r="H12" s="38">
        <v>770</v>
      </c>
      <c r="I12" s="38">
        <v>22761</v>
      </c>
      <c r="J12" s="38">
        <v>631</v>
      </c>
      <c r="K12" s="72"/>
      <c r="L12" s="72"/>
      <c r="M12" s="72"/>
      <c r="N12" s="38"/>
    </row>
    <row r="13" spans="1:14" customFormat="1" x14ac:dyDescent="0.2">
      <c r="A13" s="93" t="s">
        <v>223</v>
      </c>
      <c r="B13" s="37">
        <v>442105</v>
      </c>
      <c r="C13" s="37">
        <v>21261</v>
      </c>
      <c r="D13" s="37">
        <v>21299</v>
      </c>
      <c r="E13" s="38">
        <v>-37.945954300041599</v>
      </c>
      <c r="F13" s="38">
        <v>0</v>
      </c>
      <c r="G13" s="38">
        <v>-83</v>
      </c>
      <c r="H13" s="38">
        <v>772</v>
      </c>
      <c r="I13" s="38">
        <v>21950</v>
      </c>
      <c r="J13" s="38">
        <v>-180</v>
      </c>
      <c r="K13" s="72"/>
      <c r="L13" s="72"/>
      <c r="M13" s="72"/>
      <c r="N13" s="38"/>
    </row>
    <row r="14" spans="1:14" customFormat="1" x14ac:dyDescent="0.2">
      <c r="A14" s="93" t="s">
        <v>224</v>
      </c>
      <c r="B14" s="37">
        <v>344262</v>
      </c>
      <c r="C14" s="37">
        <v>20847</v>
      </c>
      <c r="D14" s="37">
        <v>20796</v>
      </c>
      <c r="E14" s="38">
        <v>51.1003036297774</v>
      </c>
      <c r="F14" s="38">
        <v>0</v>
      </c>
      <c r="G14" s="38">
        <v>-83</v>
      </c>
      <c r="H14" s="38">
        <v>590</v>
      </c>
      <c r="I14" s="38">
        <v>21354</v>
      </c>
      <c r="J14" s="38">
        <v>-776</v>
      </c>
      <c r="K14" s="72"/>
      <c r="L14" s="72"/>
      <c r="M14" s="72"/>
      <c r="N14" s="38"/>
    </row>
    <row r="15" spans="1:14" customFormat="1" ht="18" customHeight="1" x14ac:dyDescent="0.2">
      <c r="A15" s="93" t="s">
        <v>225</v>
      </c>
      <c r="B15" s="37">
        <v>189128</v>
      </c>
      <c r="C15" s="37">
        <v>20769</v>
      </c>
      <c r="D15" s="37">
        <v>20742</v>
      </c>
      <c r="E15" s="38">
        <v>27.131080341773899</v>
      </c>
      <c r="F15" s="38">
        <v>0</v>
      </c>
      <c r="G15" s="38">
        <v>-83</v>
      </c>
      <c r="H15" s="38">
        <v>580</v>
      </c>
      <c r="I15" s="38">
        <v>21266</v>
      </c>
      <c r="J15" s="38">
        <v>-864</v>
      </c>
      <c r="K15" s="72"/>
      <c r="L15" s="72"/>
      <c r="M15" s="72"/>
      <c r="N15" s="38"/>
    </row>
    <row r="16" spans="1:14" customFormat="1" x14ac:dyDescent="0.2">
      <c r="A16" s="93" t="s">
        <v>226</v>
      </c>
      <c r="B16" s="37">
        <v>235598</v>
      </c>
      <c r="C16" s="37">
        <v>22197</v>
      </c>
      <c r="D16" s="37">
        <v>22117</v>
      </c>
      <c r="E16" s="38">
        <v>79.647046054111797</v>
      </c>
      <c r="F16" s="38">
        <v>0</v>
      </c>
      <c r="G16" s="38">
        <v>-83</v>
      </c>
      <c r="H16" s="38">
        <v>590</v>
      </c>
      <c r="I16" s="38">
        <v>22704</v>
      </c>
      <c r="J16" s="38">
        <v>574</v>
      </c>
      <c r="K16" s="72"/>
      <c r="L16" s="72"/>
      <c r="M16" s="72"/>
      <c r="N16" s="38"/>
    </row>
    <row r="17" spans="1:14" customFormat="1" x14ac:dyDescent="0.2">
      <c r="A17" s="93" t="s">
        <v>227</v>
      </c>
      <c r="B17" s="37">
        <v>57255</v>
      </c>
      <c r="C17" s="37">
        <v>22408</v>
      </c>
      <c r="D17" s="37">
        <v>21770</v>
      </c>
      <c r="E17" s="38">
        <v>638.27639170337102</v>
      </c>
      <c r="F17" s="38">
        <v>0</v>
      </c>
      <c r="G17" s="38">
        <v>-83</v>
      </c>
      <c r="H17" s="38">
        <v>358</v>
      </c>
      <c r="I17" s="38">
        <v>22683</v>
      </c>
      <c r="J17" s="38">
        <v>553</v>
      </c>
      <c r="K17" s="72"/>
      <c r="L17" s="72"/>
      <c r="M17" s="72"/>
      <c r="N17" s="38"/>
    </row>
    <row r="18" spans="1:14" customFormat="1" x14ac:dyDescent="0.2">
      <c r="A18" s="93" t="s">
        <v>228</v>
      </c>
      <c r="B18" s="37">
        <v>154157</v>
      </c>
      <c r="C18" s="37">
        <v>22017</v>
      </c>
      <c r="D18" s="37">
        <v>21995</v>
      </c>
      <c r="E18" s="38">
        <v>21.713772432779699</v>
      </c>
      <c r="F18" s="38">
        <v>0</v>
      </c>
      <c r="G18" s="38">
        <v>-83</v>
      </c>
      <c r="H18" s="38">
        <v>521</v>
      </c>
      <c r="I18" s="38">
        <v>22455</v>
      </c>
      <c r="J18" s="38">
        <v>325</v>
      </c>
      <c r="K18" s="72"/>
      <c r="L18" s="72"/>
      <c r="M18" s="72"/>
      <c r="N18" s="38"/>
    </row>
    <row r="19" spans="1:14" customFormat="1" x14ac:dyDescent="0.2">
      <c r="A19" s="93" t="s">
        <v>229</v>
      </c>
      <c r="B19" s="37">
        <v>1288908</v>
      </c>
      <c r="C19" s="37">
        <v>20981</v>
      </c>
      <c r="D19" s="37">
        <v>21072</v>
      </c>
      <c r="E19" s="38">
        <v>-90.923234447907106</v>
      </c>
      <c r="F19" s="38">
        <v>0</v>
      </c>
      <c r="G19" s="38">
        <v>-83</v>
      </c>
      <c r="H19" s="38">
        <v>1077</v>
      </c>
      <c r="I19" s="38">
        <v>21975</v>
      </c>
      <c r="J19" s="38">
        <v>-155</v>
      </c>
      <c r="K19" s="72"/>
      <c r="L19" s="72"/>
      <c r="M19" s="72"/>
      <c r="N19" s="38"/>
    </row>
    <row r="20" spans="1:14" customFormat="1" ht="18" customHeight="1" x14ac:dyDescent="0.2">
      <c r="A20" s="93" t="s">
        <v>230</v>
      </c>
      <c r="B20" s="37">
        <v>310665</v>
      </c>
      <c r="C20" s="37">
        <v>20594</v>
      </c>
      <c r="D20" s="37">
        <v>20647</v>
      </c>
      <c r="E20" s="38">
        <v>-52.9880318738605</v>
      </c>
      <c r="F20" s="38">
        <v>0</v>
      </c>
      <c r="G20" s="38">
        <v>-83</v>
      </c>
      <c r="H20" s="38">
        <v>841</v>
      </c>
      <c r="I20" s="38">
        <v>21352</v>
      </c>
      <c r="J20" s="38">
        <v>-778</v>
      </c>
      <c r="K20" s="72"/>
      <c r="L20" s="72"/>
      <c r="M20" s="72"/>
      <c r="N20" s="38"/>
    </row>
    <row r="21" spans="1:14" customFormat="1" x14ac:dyDescent="0.2">
      <c r="A21" s="93" t="s">
        <v>231</v>
      </c>
      <c r="B21" s="37">
        <v>1632012</v>
      </c>
      <c r="C21" s="37">
        <v>20792</v>
      </c>
      <c r="D21" s="37">
        <v>20860</v>
      </c>
      <c r="E21" s="38">
        <v>-68.342156522542098</v>
      </c>
      <c r="F21" s="38">
        <v>0</v>
      </c>
      <c r="G21" s="38">
        <v>-83</v>
      </c>
      <c r="H21" s="38">
        <v>1079</v>
      </c>
      <c r="I21" s="38">
        <v>21788</v>
      </c>
      <c r="J21" s="38">
        <v>-342</v>
      </c>
      <c r="K21" s="72"/>
      <c r="L21" s="72"/>
      <c r="M21" s="72"/>
      <c r="N21" s="38"/>
    </row>
    <row r="22" spans="1:14" customFormat="1" x14ac:dyDescent="0.2">
      <c r="A22" s="93" t="s">
        <v>232</v>
      </c>
      <c r="B22" s="37">
        <v>274691</v>
      </c>
      <c r="C22" s="37">
        <v>21990</v>
      </c>
      <c r="D22" s="37">
        <v>21883</v>
      </c>
      <c r="E22" s="38">
        <v>107.40966574278001</v>
      </c>
      <c r="F22" s="38">
        <v>0</v>
      </c>
      <c r="G22" s="38">
        <v>-83</v>
      </c>
      <c r="H22" s="38">
        <v>738</v>
      </c>
      <c r="I22" s="38">
        <v>22645</v>
      </c>
      <c r="J22" s="38">
        <v>515</v>
      </c>
      <c r="K22" s="72"/>
      <c r="L22" s="72"/>
      <c r="M22" s="72"/>
      <c r="N22" s="38"/>
    </row>
    <row r="23" spans="1:14" customFormat="1" x14ac:dyDescent="0.2">
      <c r="A23" s="93" t="s">
        <v>233</v>
      </c>
      <c r="B23" s="37">
        <v>288150</v>
      </c>
      <c r="C23" s="37">
        <v>21505</v>
      </c>
      <c r="D23" s="37">
        <v>21557</v>
      </c>
      <c r="E23" s="38">
        <v>-51.9587589124747</v>
      </c>
      <c r="F23" s="38">
        <v>0</v>
      </c>
      <c r="G23" s="38">
        <v>-83</v>
      </c>
      <c r="H23" s="38">
        <v>809</v>
      </c>
      <c r="I23" s="38">
        <v>22231</v>
      </c>
      <c r="J23" s="38">
        <v>101</v>
      </c>
      <c r="K23" s="72"/>
      <c r="L23" s="72"/>
      <c r="M23" s="72"/>
      <c r="N23" s="38"/>
    </row>
    <row r="24" spans="1:14" customFormat="1" x14ac:dyDescent="0.2">
      <c r="A24" s="93" t="s">
        <v>234</v>
      </c>
      <c r="B24" s="37">
        <v>261703</v>
      </c>
      <c r="C24" s="37">
        <v>21924</v>
      </c>
      <c r="D24" s="37">
        <v>21975</v>
      </c>
      <c r="E24" s="38">
        <v>-51.437463439935399</v>
      </c>
      <c r="F24" s="38">
        <v>0</v>
      </c>
      <c r="G24" s="38">
        <v>137</v>
      </c>
      <c r="H24" s="38">
        <v>827</v>
      </c>
      <c r="I24" s="38">
        <v>22888</v>
      </c>
      <c r="J24" s="38">
        <v>758</v>
      </c>
      <c r="K24" s="72"/>
      <c r="L24" s="72"/>
      <c r="M24" s="72"/>
      <c r="N24" s="38"/>
    </row>
    <row r="25" spans="1:14" customFormat="1" ht="18" customHeight="1" x14ac:dyDescent="0.2">
      <c r="A25" s="93" t="s">
        <v>235</v>
      </c>
      <c r="B25" s="37">
        <v>278903</v>
      </c>
      <c r="C25" s="37">
        <v>21938</v>
      </c>
      <c r="D25" s="37">
        <v>21709</v>
      </c>
      <c r="E25" s="38">
        <v>229.46247936461</v>
      </c>
      <c r="F25" s="38">
        <v>0</v>
      </c>
      <c r="G25" s="38">
        <v>-83</v>
      </c>
      <c r="H25" s="38">
        <v>779</v>
      </c>
      <c r="I25" s="38">
        <v>22634</v>
      </c>
      <c r="J25" s="38">
        <v>504</v>
      </c>
      <c r="K25" s="72"/>
      <c r="L25" s="72"/>
      <c r="M25" s="72"/>
      <c r="N25" s="38"/>
    </row>
    <row r="26" spans="1:14" customFormat="1" x14ac:dyDescent="0.2">
      <c r="A26" s="93" t="s">
        <v>236</v>
      </c>
      <c r="B26" s="37">
        <v>279991</v>
      </c>
      <c r="C26" s="37">
        <v>22257</v>
      </c>
      <c r="D26" s="37">
        <v>22202</v>
      </c>
      <c r="E26" s="38">
        <v>54.591388734073902</v>
      </c>
      <c r="F26" s="38">
        <v>0</v>
      </c>
      <c r="G26" s="38">
        <v>-51</v>
      </c>
      <c r="H26" s="38">
        <v>643</v>
      </c>
      <c r="I26" s="38">
        <v>22849</v>
      </c>
      <c r="J26" s="38">
        <v>719</v>
      </c>
      <c r="K26" s="72"/>
      <c r="L26" s="72"/>
      <c r="M26" s="72"/>
      <c r="N26" s="38"/>
    </row>
    <row r="27" spans="1:14" customFormat="1" x14ac:dyDescent="0.2">
      <c r="A27" s="93" t="s">
        <v>237</v>
      </c>
      <c r="B27" s="37">
        <v>243061</v>
      </c>
      <c r="C27" s="37">
        <v>22082</v>
      </c>
      <c r="D27" s="37">
        <v>21997</v>
      </c>
      <c r="E27" s="38">
        <v>84.501075719412199</v>
      </c>
      <c r="F27" s="38">
        <v>0</v>
      </c>
      <c r="G27" s="38">
        <v>-20</v>
      </c>
      <c r="H27" s="38">
        <v>443</v>
      </c>
      <c r="I27" s="38">
        <v>22505</v>
      </c>
      <c r="J27" s="38">
        <v>375</v>
      </c>
      <c r="K27" s="72"/>
      <c r="L27" s="72"/>
      <c r="M27" s="72"/>
      <c r="N27" s="38"/>
    </row>
    <row r="28" spans="1:14" customFormat="1" x14ac:dyDescent="0.2">
      <c r="A28" s="93" t="s">
        <v>238</v>
      </c>
      <c r="B28" s="37">
        <v>126765</v>
      </c>
      <c r="C28" s="37">
        <v>21758</v>
      </c>
      <c r="D28" s="37">
        <v>21358</v>
      </c>
      <c r="E28" s="38">
        <v>399.575484984414</v>
      </c>
      <c r="F28" s="38">
        <v>0</v>
      </c>
      <c r="G28" s="38">
        <v>-83</v>
      </c>
      <c r="H28" s="38">
        <v>804</v>
      </c>
      <c r="I28" s="38">
        <v>22479</v>
      </c>
      <c r="J28" s="38">
        <v>349</v>
      </c>
      <c r="K28" s="72"/>
      <c r="L28" s="72"/>
      <c r="M28" s="72"/>
      <c r="N28" s="38"/>
    </row>
    <row r="29" spans="1:14" customFormat="1" x14ac:dyDescent="0.2">
      <c r="A29" s="93" t="s">
        <v>239</v>
      </c>
      <c r="B29" s="37">
        <v>262362</v>
      </c>
      <c r="C29" s="37">
        <v>21035</v>
      </c>
      <c r="D29" s="37">
        <v>20653</v>
      </c>
      <c r="E29" s="38">
        <v>382.04575229498602</v>
      </c>
      <c r="F29" s="38">
        <v>0</v>
      </c>
      <c r="G29" s="38">
        <v>-83</v>
      </c>
      <c r="H29" s="38">
        <v>563</v>
      </c>
      <c r="I29" s="38">
        <v>21515</v>
      </c>
      <c r="J29" s="38">
        <v>-615</v>
      </c>
      <c r="K29" s="72"/>
      <c r="L29" s="72"/>
      <c r="M29" s="72"/>
      <c r="N29" s="38"/>
    </row>
    <row r="30" spans="1:14" customFormat="1" ht="18" customHeight="1" thickBot="1" x14ac:dyDescent="0.25">
      <c r="A30" s="93" t="s">
        <v>240</v>
      </c>
      <c r="B30" s="141">
        <v>249987</v>
      </c>
      <c r="C30" s="141">
        <v>22592</v>
      </c>
      <c r="D30" s="141">
        <v>21697</v>
      </c>
      <c r="E30" s="92">
        <v>894.75497844305096</v>
      </c>
      <c r="F30" s="92">
        <v>0</v>
      </c>
      <c r="G30" s="92">
        <v>-83</v>
      </c>
      <c r="H30" s="92">
        <v>744</v>
      </c>
      <c r="I30" s="92">
        <v>23253</v>
      </c>
      <c r="J30" s="92">
        <v>1123</v>
      </c>
      <c r="K30" s="72"/>
      <c r="L30" s="73"/>
      <c r="M30" s="73"/>
      <c r="N30" s="39"/>
    </row>
    <row r="31" spans="1:14" s="9" customFormat="1" ht="4.5" customHeight="1" thickBot="1" x14ac:dyDescent="0.25">
      <c r="A31" s="137"/>
      <c r="B31" s="138"/>
      <c r="C31" s="138"/>
      <c r="D31" s="138"/>
      <c r="E31" s="138"/>
      <c r="F31" s="138"/>
      <c r="G31" s="138"/>
      <c r="H31" s="138"/>
      <c r="I31" s="138"/>
      <c r="J31" s="139"/>
      <c r="K31" s="4"/>
    </row>
    <row r="32" spans="1:14" s="9" customFormat="1" ht="12.75" customHeight="1" x14ac:dyDescent="0.2">
      <c r="A32" s="140" t="s">
        <v>205</v>
      </c>
      <c r="B32" s="128"/>
      <c r="C32" s="128"/>
      <c r="D32" s="128"/>
      <c r="E32" s="128"/>
      <c r="F32" s="128"/>
      <c r="G32" s="128"/>
      <c r="H32" s="128"/>
      <c r="I32" s="128"/>
      <c r="J32" s="136"/>
    </row>
    <row r="33" x14ac:dyDescent="0.2"/>
  </sheetData>
  <conditionalFormatting sqref="E15:J15">
    <cfRule type="cellIs" dxfId="196" priority="4" stopIfTrue="1" operator="lessThan">
      <formula>0</formula>
    </cfRule>
  </conditionalFormatting>
  <conditionalFormatting sqref="E20:J20">
    <cfRule type="cellIs" dxfId="195" priority="3" stopIfTrue="1" operator="lessThan">
      <formula>0</formula>
    </cfRule>
  </conditionalFormatting>
  <conditionalFormatting sqref="E25:J25">
    <cfRule type="cellIs" dxfId="194" priority="2" stopIfTrue="1" operator="lessThan">
      <formula>0</formula>
    </cfRule>
  </conditionalFormatting>
  <conditionalFormatting sqref="E30:J30">
    <cfRule type="cellIs" dxfId="193" priority="1" stopIfTrue="1" operator="lessThan">
      <formula>0</formula>
    </cfRule>
  </conditionalFormatting>
  <conditionalFormatting sqref="N10:N14 N16:N19 N21:N24 N26:N29">
    <cfRule type="cellIs" dxfId="192" priority="37" stopIfTrue="1" operator="lessThan">
      <formula>0</formula>
    </cfRule>
  </conditionalFormatting>
  <conditionalFormatting sqref="N10:N14 N16:N19 N21:N24 N26:N29">
    <cfRule type="cellIs" dxfId="191" priority="36" stopIfTrue="1" operator="lessThan">
      <formula>0</formula>
    </cfRule>
  </conditionalFormatting>
  <conditionalFormatting sqref="N10:N14 N16:N19 N21:N24 N26:N29">
    <cfRule type="cellIs" dxfId="190" priority="35" stopIfTrue="1" operator="lessThan">
      <formula>0</formula>
    </cfRule>
  </conditionalFormatting>
  <conditionalFormatting sqref="K10 K19 K28">
    <cfRule type="expression" dxfId="189" priority="33" stopIfTrue="1">
      <formula>IF($J10&gt;=0,TRUE,FALSE)</formula>
    </cfRule>
  </conditionalFormatting>
  <conditionalFormatting sqref="L10:M10 L19:M19 L28:M28">
    <cfRule type="expression" dxfId="188" priority="34" stopIfTrue="1">
      <formula>IF(I10&lt;0,TRUE,FALSE)</formula>
    </cfRule>
  </conditionalFormatting>
  <conditionalFormatting sqref="K11:K14 K21:K24 K29 K16:K18 K26:K27">
    <cfRule type="expression" dxfId="187" priority="31" stopIfTrue="1">
      <formula>IF($J11&gt;=0,TRUE,FALSE)</formula>
    </cfRule>
  </conditionalFormatting>
  <conditionalFormatting sqref="L11:M14 L21:M24 L29:M29 L16:M18 L26:M27">
    <cfRule type="expression" dxfId="186" priority="32" stopIfTrue="1">
      <formula>IF(I11&lt;0,TRUE,FALSE)</formula>
    </cfRule>
  </conditionalFormatting>
  <conditionalFormatting sqref="N15">
    <cfRule type="cellIs" dxfId="185" priority="30" stopIfTrue="1" operator="lessThan">
      <formula>0</formula>
    </cfRule>
  </conditionalFormatting>
  <conditionalFormatting sqref="N15">
    <cfRule type="cellIs" dxfId="184" priority="29" stopIfTrue="1" operator="lessThan">
      <formula>0</formula>
    </cfRule>
  </conditionalFormatting>
  <conditionalFormatting sqref="N15">
    <cfRule type="cellIs" dxfId="183" priority="28" stopIfTrue="1" operator="lessThan">
      <formula>0</formula>
    </cfRule>
  </conditionalFormatting>
  <conditionalFormatting sqref="K15">
    <cfRule type="expression" dxfId="182" priority="26" stopIfTrue="1">
      <formula>IF($J15&gt;=0,TRUE,FALSE)</formula>
    </cfRule>
  </conditionalFormatting>
  <conditionalFormatting sqref="L15:M15">
    <cfRule type="expression" dxfId="181" priority="27" stopIfTrue="1">
      <formula>IF(I15&lt;0,TRUE,FALSE)</formula>
    </cfRule>
  </conditionalFormatting>
  <conditionalFormatting sqref="N20">
    <cfRule type="cellIs" dxfId="180" priority="25" stopIfTrue="1" operator="lessThan">
      <formula>0</formula>
    </cfRule>
  </conditionalFormatting>
  <conditionalFormatting sqref="N20">
    <cfRule type="cellIs" dxfId="179" priority="24" stopIfTrue="1" operator="lessThan">
      <formula>0</formula>
    </cfRule>
  </conditionalFormatting>
  <conditionalFormatting sqref="N20">
    <cfRule type="cellIs" dxfId="178" priority="23" stopIfTrue="1" operator="lessThan">
      <formula>0</formula>
    </cfRule>
  </conditionalFormatting>
  <conditionalFormatting sqref="K20">
    <cfRule type="expression" dxfId="177" priority="21" stopIfTrue="1">
      <formula>IF($J20&gt;=0,TRUE,FALSE)</formula>
    </cfRule>
  </conditionalFormatting>
  <conditionalFormatting sqref="L20:M20">
    <cfRule type="expression" dxfId="176" priority="22" stopIfTrue="1">
      <formula>IF(I20&lt;0,TRUE,FALSE)</formula>
    </cfRule>
  </conditionalFormatting>
  <conditionalFormatting sqref="N25">
    <cfRule type="cellIs" dxfId="175" priority="20" stopIfTrue="1" operator="lessThan">
      <formula>0</formula>
    </cfRule>
  </conditionalFormatting>
  <conditionalFormatting sqref="N25">
    <cfRule type="cellIs" dxfId="174" priority="19" stopIfTrue="1" operator="lessThan">
      <formula>0</formula>
    </cfRule>
  </conditionalFormatting>
  <conditionalFormatting sqref="N25">
    <cfRule type="cellIs" dxfId="173" priority="18" stopIfTrue="1" operator="lessThan">
      <formula>0</formula>
    </cfRule>
  </conditionalFormatting>
  <conditionalFormatting sqref="K25">
    <cfRule type="expression" dxfId="172" priority="16" stopIfTrue="1">
      <formula>IF($J25&gt;=0,TRUE,FALSE)</formula>
    </cfRule>
  </conditionalFormatting>
  <conditionalFormatting sqref="L25:M25">
    <cfRule type="expression" dxfId="171" priority="17" stopIfTrue="1">
      <formula>IF(I25&lt;0,TRUE,FALSE)</formula>
    </cfRule>
  </conditionalFormatting>
  <conditionalFormatting sqref="N30">
    <cfRule type="cellIs" dxfId="170" priority="15" stopIfTrue="1" operator="lessThan">
      <formula>0</formula>
    </cfRule>
  </conditionalFormatting>
  <conditionalFormatting sqref="N30">
    <cfRule type="cellIs" dxfId="169" priority="14" stopIfTrue="1" operator="lessThan">
      <formula>0</formula>
    </cfRule>
  </conditionalFormatting>
  <conditionalFormatting sqref="N30">
    <cfRule type="cellIs" dxfId="168" priority="13" stopIfTrue="1" operator="lessThan">
      <formula>0</formula>
    </cfRule>
  </conditionalFormatting>
  <conditionalFormatting sqref="K30">
    <cfRule type="expression" dxfId="167" priority="11" stopIfTrue="1">
      <formula>IF($J30&gt;=0,TRUE,FALSE)</formula>
    </cfRule>
  </conditionalFormatting>
  <conditionalFormatting sqref="L30:M30">
    <cfRule type="expression" dxfId="166" priority="12" stopIfTrue="1">
      <formula>IF(I30&lt;0,TRUE,FALSE)</formula>
    </cfRule>
  </conditionalFormatting>
  <conditionalFormatting sqref="E10:J14 E16:J19 E21:J24 E26:J29">
    <cfRule type="cellIs" dxfId="165" priority="5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M33"/>
  <sheetViews>
    <sheetView showGridLines="0" zoomScaleNormal="100" workbookViewId="0"/>
  </sheetViews>
  <sheetFormatPr defaultColWidth="0" defaultRowHeight="12.75" zeroHeight="1" x14ac:dyDescent="0.2"/>
  <cols>
    <col min="1" max="1" width="16.85546875" style="9" customWidth="1"/>
    <col min="2" max="2" width="12.140625" style="9" customWidth="1"/>
    <col min="3" max="3" width="11.28515625" style="9" customWidth="1"/>
    <col min="4" max="4" width="10.140625" style="9" customWidth="1"/>
    <col min="5" max="5" width="12.7109375" style="9" customWidth="1"/>
    <col min="6" max="6" width="10.85546875" style="9" customWidth="1"/>
    <col min="7" max="7" width="7.140625" style="9" customWidth="1"/>
    <col min="8" max="8" width="14.42578125" style="9" customWidth="1"/>
    <col min="9" max="10" width="11.7109375" style="9" customWidth="1"/>
    <col min="11" max="11" width="5.28515625" style="3" customWidth="1"/>
    <col min="12" max="12" width="9.140625" style="3" hidden="1" customWidth="1"/>
    <col min="13" max="16384" width="9.140625" hidden="1"/>
  </cols>
  <sheetData>
    <row r="1" spans="1:13" x14ac:dyDescent="0.2">
      <c r="A1" s="1"/>
      <c r="B1" s="1"/>
      <c r="C1" s="1"/>
      <c r="D1" s="1"/>
      <c r="E1"/>
      <c r="F1"/>
      <c r="G1"/>
      <c r="H1"/>
      <c r="I1"/>
      <c r="J1"/>
      <c r="K1"/>
      <c r="L1"/>
    </row>
    <row r="2" spans="1:13" s="116" customFormat="1" ht="16.5" thickBot="1" x14ac:dyDescent="0.3">
      <c r="A2" s="114" t="str">
        <f>"Tabell 4  Hälso- och sjukvård, utjämningsåret "&amp;Innehåll!C46</f>
        <v>Tabell 4  Hälso- och sjukvård, utjämningsåret 2016</v>
      </c>
      <c r="B2" s="115"/>
      <c r="C2" s="114"/>
      <c r="D2" s="115"/>
      <c r="E2" s="115"/>
      <c r="F2" s="115"/>
      <c r="G2" s="115"/>
      <c r="H2" s="115"/>
      <c r="I2" s="115"/>
      <c r="J2" s="115"/>
      <c r="K2" s="115"/>
    </row>
    <row r="3" spans="1:13" s="3" customFormat="1" x14ac:dyDescent="0.2">
      <c r="A3" s="5" t="s">
        <v>67</v>
      </c>
      <c r="B3" s="117" t="s">
        <v>38</v>
      </c>
      <c r="C3" s="6" t="s">
        <v>127</v>
      </c>
      <c r="D3" s="143" t="s">
        <v>129</v>
      </c>
      <c r="E3" s="117" t="s">
        <v>128</v>
      </c>
      <c r="F3" s="117" t="s">
        <v>128</v>
      </c>
      <c r="G3" s="117" t="s">
        <v>135</v>
      </c>
      <c r="H3" s="117" t="s">
        <v>128</v>
      </c>
      <c r="I3" s="117" t="s">
        <v>128</v>
      </c>
      <c r="J3" s="117" t="s">
        <v>38</v>
      </c>
      <c r="K3" s="9"/>
    </row>
    <row r="4" spans="1:13" s="3" customFormat="1" x14ac:dyDescent="0.2">
      <c r="B4" s="121" t="s">
        <v>110</v>
      </c>
      <c r="C4" s="7" t="s">
        <v>114</v>
      </c>
      <c r="D4" s="121" t="s">
        <v>121</v>
      </c>
      <c r="E4" s="121" t="s">
        <v>111</v>
      </c>
      <c r="F4" s="121" t="s">
        <v>111</v>
      </c>
      <c r="G4" s="7" t="s">
        <v>136</v>
      </c>
      <c r="H4" s="121" t="s">
        <v>111</v>
      </c>
      <c r="I4" s="121" t="s">
        <v>131</v>
      </c>
      <c r="J4" s="121" t="s">
        <v>110</v>
      </c>
      <c r="K4" s="9"/>
    </row>
    <row r="5" spans="1:13" s="3" customFormat="1" x14ac:dyDescent="0.2">
      <c r="A5" s="125" t="s">
        <v>24</v>
      </c>
      <c r="B5" s="7">
        <f>Innehåll!C46-2</f>
        <v>2014</v>
      </c>
      <c r="C5" s="121" t="s">
        <v>44</v>
      </c>
      <c r="D5" s="144" t="s">
        <v>130</v>
      </c>
      <c r="E5" s="121" t="s">
        <v>134</v>
      </c>
      <c r="F5" s="121" t="s">
        <v>134</v>
      </c>
      <c r="G5" s="121" t="s">
        <v>133</v>
      </c>
      <c r="H5" s="121" t="s">
        <v>132</v>
      </c>
      <c r="I5" s="121" t="s">
        <v>66</v>
      </c>
      <c r="J5" s="209">
        <f>Innehåll!C46-3</f>
        <v>2013</v>
      </c>
      <c r="K5" s="9"/>
    </row>
    <row r="6" spans="1:13" s="3" customFormat="1" x14ac:dyDescent="0.2">
      <c r="A6" s="125" t="s">
        <v>29</v>
      </c>
      <c r="B6" s="7"/>
      <c r="C6" s="157"/>
      <c r="D6" s="144"/>
      <c r="E6" s="121" t="s">
        <v>138</v>
      </c>
      <c r="F6" s="121" t="s">
        <v>137</v>
      </c>
      <c r="G6" s="121"/>
      <c r="H6" s="121" t="s">
        <v>66</v>
      </c>
      <c r="I6" s="121"/>
      <c r="J6" s="121"/>
      <c r="K6" s="9"/>
    </row>
    <row r="7" spans="1:13" s="3" customFormat="1" x14ac:dyDescent="0.2">
      <c r="B7" s="155"/>
      <c r="C7" s="142"/>
      <c r="D7" s="127"/>
      <c r="E7" s="134" t="s">
        <v>44</v>
      </c>
      <c r="F7" s="134" t="s">
        <v>44</v>
      </c>
      <c r="G7" s="121"/>
      <c r="H7" s="134"/>
      <c r="I7" s="134"/>
      <c r="J7" s="134"/>
      <c r="K7" s="9"/>
    </row>
    <row r="8" spans="1:13" s="3" customFormat="1" x14ac:dyDescent="0.2">
      <c r="A8" s="145"/>
      <c r="C8" s="148" t="s">
        <v>71</v>
      </c>
      <c r="D8" s="147" t="s">
        <v>72</v>
      </c>
      <c r="E8" s="147" t="s">
        <v>73</v>
      </c>
      <c r="F8" s="147" t="s">
        <v>74</v>
      </c>
      <c r="G8" s="147" t="s">
        <v>139</v>
      </c>
      <c r="H8" s="147" t="s">
        <v>77</v>
      </c>
      <c r="I8" s="147" t="s">
        <v>75</v>
      </c>
      <c r="J8" s="7" t="s">
        <v>76</v>
      </c>
      <c r="K8" s="9"/>
    </row>
    <row r="9" spans="1:13" s="11" customFormat="1" x14ac:dyDescent="0.2">
      <c r="B9" s="149"/>
      <c r="C9" s="149" t="s">
        <v>202</v>
      </c>
      <c r="D9" s="134"/>
      <c r="E9" s="134" t="s">
        <v>203</v>
      </c>
      <c r="F9" s="149" t="s">
        <v>204</v>
      </c>
      <c r="G9" s="149"/>
      <c r="H9" s="149"/>
      <c r="I9" s="134"/>
      <c r="J9" s="134"/>
      <c r="K9" s="9"/>
    </row>
    <row r="10" spans="1:13" ht="18" customHeight="1" x14ac:dyDescent="0.2">
      <c r="A10" s="93" t="s">
        <v>220</v>
      </c>
      <c r="B10" s="37">
        <v>2198044</v>
      </c>
      <c r="C10" s="37">
        <v>19788</v>
      </c>
      <c r="D10" s="37">
        <v>-146.592024044471</v>
      </c>
      <c r="E10" s="37">
        <v>19934.439601566199</v>
      </c>
      <c r="F10" s="37">
        <v>13321.2435671686</v>
      </c>
      <c r="G10" s="146">
        <v>1.4964398406989901</v>
      </c>
      <c r="H10" s="37">
        <v>28702104187.3755</v>
      </c>
      <c r="I10" s="37">
        <v>112305140.64</v>
      </c>
      <c r="J10" s="37">
        <v>2163042</v>
      </c>
      <c r="K10" s="72"/>
      <c r="L10" s="72"/>
      <c r="M10" s="38"/>
    </row>
    <row r="11" spans="1:13" x14ac:dyDescent="0.2">
      <c r="A11" s="93" t="s">
        <v>221</v>
      </c>
      <c r="B11" s="37">
        <v>348942</v>
      </c>
      <c r="C11" s="37">
        <v>19977</v>
      </c>
      <c r="D11" s="37">
        <v>55.718122269529303</v>
      </c>
      <c r="E11" s="37">
        <v>19921.5627085958</v>
      </c>
      <c r="F11" s="37">
        <v>13312.6385483632</v>
      </c>
      <c r="G11" s="146">
        <v>1.4964398406989901</v>
      </c>
      <c r="H11" s="37">
        <v>4596002337.6870699</v>
      </c>
      <c r="I11" s="37">
        <v>3261340.64</v>
      </c>
      <c r="J11" s="37">
        <v>345481</v>
      </c>
      <c r="K11" s="72"/>
      <c r="L11" s="72"/>
      <c r="M11" s="38"/>
    </row>
    <row r="12" spans="1:13" x14ac:dyDescent="0.2">
      <c r="A12" s="93" t="s">
        <v>222</v>
      </c>
      <c r="B12" s="37">
        <v>280666</v>
      </c>
      <c r="C12" s="37">
        <v>22010</v>
      </c>
      <c r="D12" s="37">
        <v>31.222327570529298</v>
      </c>
      <c r="E12" s="37">
        <v>21978.336030459501</v>
      </c>
      <c r="F12" s="37">
        <v>14687.0829235564</v>
      </c>
      <c r="G12" s="146">
        <v>1.4964398406989901</v>
      </c>
      <c r="H12" s="37">
        <v>4074058668.6486101</v>
      </c>
      <c r="I12" s="37">
        <v>2620251.36</v>
      </c>
      <c r="J12" s="37">
        <v>277569</v>
      </c>
      <c r="K12" s="72"/>
      <c r="L12" s="72"/>
      <c r="M12" s="38"/>
    </row>
    <row r="13" spans="1:13" x14ac:dyDescent="0.2">
      <c r="A13" s="93" t="s">
        <v>223</v>
      </c>
      <c r="B13" s="37">
        <v>442105</v>
      </c>
      <c r="C13" s="37">
        <v>21199</v>
      </c>
      <c r="D13" s="37">
        <v>-37.835097464470699</v>
      </c>
      <c r="E13" s="37">
        <v>21236.654366935301</v>
      </c>
      <c r="F13" s="37">
        <v>14191.4521314907</v>
      </c>
      <c r="G13" s="146">
        <v>1.4964398406989901</v>
      </c>
      <c r="H13" s="37">
        <v>6209565647.74895</v>
      </c>
      <c r="I13" s="37">
        <v>4133285.12</v>
      </c>
      <c r="J13" s="37">
        <v>437848</v>
      </c>
      <c r="K13" s="72"/>
      <c r="L13" s="72"/>
      <c r="M13" s="38"/>
    </row>
    <row r="14" spans="1:13" x14ac:dyDescent="0.2">
      <c r="A14" s="93" t="s">
        <v>224</v>
      </c>
      <c r="B14" s="37">
        <v>344262</v>
      </c>
      <c r="C14" s="37">
        <v>20786</v>
      </c>
      <c r="D14" s="37">
        <v>50.951017149529299</v>
      </c>
      <c r="E14" s="37">
        <v>20734.877096276901</v>
      </c>
      <c r="F14" s="37">
        <v>13856.1381034814</v>
      </c>
      <c r="G14" s="146">
        <v>1.4964398406989901</v>
      </c>
      <c r="H14" s="37">
        <v>4724978027.3414898</v>
      </c>
      <c r="I14" s="37">
        <v>3221258.4</v>
      </c>
      <c r="J14" s="37">
        <v>341235</v>
      </c>
      <c r="K14" s="72"/>
      <c r="L14" s="72"/>
      <c r="M14" s="38"/>
    </row>
    <row r="15" spans="1:13" ht="18" customHeight="1" x14ac:dyDescent="0.2">
      <c r="A15" s="93" t="s">
        <v>225</v>
      </c>
      <c r="B15" s="37">
        <v>189128</v>
      </c>
      <c r="C15" s="37">
        <v>20708</v>
      </c>
      <c r="D15" s="37">
        <v>27.051818513529302</v>
      </c>
      <c r="E15" s="37">
        <v>20680.939749464102</v>
      </c>
      <c r="F15" s="37">
        <v>13820.094324543001</v>
      </c>
      <c r="G15" s="146">
        <v>1.4964398406989901</v>
      </c>
      <c r="H15" s="37">
        <v>2584746820.7641702</v>
      </c>
      <c r="I15" s="37">
        <v>1766752.64</v>
      </c>
      <c r="J15" s="37">
        <v>187156</v>
      </c>
      <c r="K15" s="72"/>
      <c r="L15" s="72"/>
      <c r="M15" s="38"/>
    </row>
    <row r="16" spans="1:13" x14ac:dyDescent="0.2">
      <c r="A16" s="93" t="s">
        <v>226</v>
      </c>
      <c r="B16" s="37">
        <v>235598</v>
      </c>
      <c r="C16" s="37">
        <v>22131</v>
      </c>
      <c r="D16" s="37">
        <v>79.414361973529296</v>
      </c>
      <c r="E16" s="37">
        <v>22052.0458283074</v>
      </c>
      <c r="F16" s="37">
        <v>14736.339696761101</v>
      </c>
      <c r="G16" s="146">
        <v>1.4964398406989901</v>
      </c>
      <c r="H16" s="37">
        <v>3444238939.6803098</v>
      </c>
      <c r="I16" s="37">
        <v>2207770.56</v>
      </c>
      <c r="J16" s="37">
        <v>233874</v>
      </c>
      <c r="K16" s="72"/>
      <c r="L16" s="72"/>
      <c r="M16" s="38"/>
    </row>
    <row r="17" spans="1:13" x14ac:dyDescent="0.2">
      <c r="A17" s="93" t="s">
        <v>227</v>
      </c>
      <c r="B17" s="37">
        <v>57255</v>
      </c>
      <c r="C17" s="37">
        <v>22343</v>
      </c>
      <c r="D17" s="37">
        <v>636.41170540652899</v>
      </c>
      <c r="E17" s="37">
        <v>21706.524532522799</v>
      </c>
      <c r="F17" s="37">
        <v>14505.444149618301</v>
      </c>
      <c r="G17" s="146">
        <v>1.4964398406989901</v>
      </c>
      <c r="H17" s="37">
        <v>828606093.196329</v>
      </c>
      <c r="I17" s="37">
        <v>539599.84</v>
      </c>
      <c r="J17" s="37">
        <v>57161</v>
      </c>
      <c r="K17" s="72"/>
      <c r="L17" s="72"/>
      <c r="M17" s="38"/>
    </row>
    <row r="18" spans="1:13" x14ac:dyDescent="0.2">
      <c r="A18" s="93" t="s">
        <v>228</v>
      </c>
      <c r="B18" s="37">
        <v>154157</v>
      </c>
      <c r="C18" s="37">
        <v>21952</v>
      </c>
      <c r="D18" s="37">
        <v>21.6503369455293</v>
      </c>
      <c r="E18" s="37">
        <v>21930.409503872001</v>
      </c>
      <c r="F18" s="37">
        <v>14655.055891607601</v>
      </c>
      <c r="G18" s="146">
        <v>1.4964398406989901</v>
      </c>
      <c r="H18" s="37">
        <v>2237220346.7543001</v>
      </c>
      <c r="I18" s="37">
        <v>1442026.08</v>
      </c>
      <c r="J18" s="37">
        <v>152757</v>
      </c>
      <c r="K18" s="72"/>
      <c r="L18" s="72"/>
      <c r="M18" s="38"/>
    </row>
    <row r="19" spans="1:13" x14ac:dyDescent="0.2">
      <c r="A19" s="93" t="s">
        <v>229</v>
      </c>
      <c r="B19" s="37">
        <v>1288908</v>
      </c>
      <c r="C19" s="37">
        <v>20920</v>
      </c>
      <c r="D19" s="37">
        <v>-90.657607657470706</v>
      </c>
      <c r="E19" s="37">
        <v>21010.1615007974</v>
      </c>
      <c r="F19" s="37">
        <v>14040.0976567047</v>
      </c>
      <c r="G19" s="146">
        <v>1.4964398406989901</v>
      </c>
      <c r="H19" s="37">
        <v>17863998758.660099</v>
      </c>
      <c r="I19" s="37">
        <v>24054422.719999999</v>
      </c>
      <c r="J19" s="37">
        <v>1274069</v>
      </c>
      <c r="K19" s="72"/>
      <c r="L19" s="72"/>
      <c r="M19" s="38"/>
    </row>
    <row r="20" spans="1:13" ht="18" customHeight="1" x14ac:dyDescent="0.2">
      <c r="A20" s="93" t="s">
        <v>230</v>
      </c>
      <c r="B20" s="37">
        <v>310665</v>
      </c>
      <c r="C20" s="37">
        <v>20533</v>
      </c>
      <c r="D20" s="37">
        <v>-52.833230508470699</v>
      </c>
      <c r="E20" s="37">
        <v>20586.309651901702</v>
      </c>
      <c r="F20" s="37">
        <v>13756.857504064999</v>
      </c>
      <c r="G20" s="146">
        <v>1.4964398406989901</v>
      </c>
      <c r="H20" s="37">
        <v>4218257586.94731</v>
      </c>
      <c r="I20" s="37">
        <v>2896569.6</v>
      </c>
      <c r="J20" s="37">
        <v>306840</v>
      </c>
      <c r="K20" s="72"/>
      <c r="L20" s="72"/>
      <c r="M20" s="38"/>
    </row>
    <row r="21" spans="1:13" x14ac:dyDescent="0.2">
      <c r="A21" s="93" t="s">
        <v>231</v>
      </c>
      <c r="B21" s="37">
        <v>1632012</v>
      </c>
      <c r="C21" s="37">
        <v>20731</v>
      </c>
      <c r="D21" s="37">
        <v>-68.142499000470707</v>
      </c>
      <c r="E21" s="37">
        <v>20799.2022037348</v>
      </c>
      <c r="F21" s="37">
        <v>13899.1235317682</v>
      </c>
      <c r="G21" s="146">
        <v>1.4964398406989901</v>
      </c>
      <c r="H21" s="37">
        <v>22425382440.742401</v>
      </c>
      <c r="I21" s="37">
        <v>22869589.440000001</v>
      </c>
      <c r="J21" s="37">
        <v>1615084</v>
      </c>
      <c r="K21" s="72"/>
      <c r="L21" s="72"/>
      <c r="M21" s="38"/>
    </row>
    <row r="22" spans="1:13" x14ac:dyDescent="0.2">
      <c r="A22" s="93" t="s">
        <v>232</v>
      </c>
      <c r="B22" s="37">
        <v>274691</v>
      </c>
      <c r="C22" s="37">
        <v>21926</v>
      </c>
      <c r="D22" s="37">
        <v>107.095874829529</v>
      </c>
      <c r="E22" s="37">
        <v>21818.9773714865</v>
      </c>
      <c r="F22" s="37">
        <v>14580.5910655886</v>
      </c>
      <c r="G22" s="146">
        <v>1.4964398406989901</v>
      </c>
      <c r="H22" s="37">
        <v>3989799729.0241399</v>
      </c>
      <c r="I22" s="37">
        <v>2584813.6</v>
      </c>
      <c r="J22" s="37">
        <v>273815</v>
      </c>
      <c r="K22" s="72"/>
      <c r="L22" s="72"/>
      <c r="M22" s="38"/>
    </row>
    <row r="23" spans="1:13" x14ac:dyDescent="0.2">
      <c r="A23" s="93" t="s">
        <v>233</v>
      </c>
      <c r="B23" s="37">
        <v>288150</v>
      </c>
      <c r="C23" s="37">
        <v>21443</v>
      </c>
      <c r="D23" s="37">
        <v>-51.806964506470699</v>
      </c>
      <c r="E23" s="37">
        <v>21494.463452909498</v>
      </c>
      <c r="F23" s="37">
        <v>14363.733755490901</v>
      </c>
      <c r="G23" s="146">
        <v>1.4964398406989901</v>
      </c>
      <c r="H23" s="37">
        <v>4096643666.34833</v>
      </c>
      <c r="I23" s="37">
        <v>2694128.8</v>
      </c>
      <c r="J23" s="37">
        <v>285395</v>
      </c>
      <c r="K23" s="72"/>
      <c r="L23" s="72"/>
      <c r="M23" s="38"/>
    </row>
    <row r="24" spans="1:13" x14ac:dyDescent="0.2">
      <c r="A24" s="93" t="s">
        <v>234</v>
      </c>
      <c r="B24" s="37">
        <v>261703</v>
      </c>
      <c r="C24" s="37">
        <v>21860</v>
      </c>
      <c r="D24" s="37">
        <v>-51.287191967470697</v>
      </c>
      <c r="E24" s="37">
        <v>21910.7995930012</v>
      </c>
      <c r="F24" s="37">
        <v>14641.9515152488</v>
      </c>
      <c r="G24" s="146">
        <v>1.4964398406989901</v>
      </c>
      <c r="H24" s="37">
        <v>3790610638.07126</v>
      </c>
      <c r="I24" s="37">
        <v>2445469.7599999998</v>
      </c>
      <c r="J24" s="37">
        <v>259054</v>
      </c>
      <c r="K24" s="72"/>
      <c r="L24" s="72"/>
      <c r="M24" s="38"/>
    </row>
    <row r="25" spans="1:13" ht="18" customHeight="1" x14ac:dyDescent="0.2">
      <c r="A25" s="93" t="s">
        <v>235</v>
      </c>
      <c r="B25" s="37">
        <v>278903</v>
      </c>
      <c r="C25" s="37">
        <v>21875</v>
      </c>
      <c r="D25" s="37">
        <v>228.792118457529</v>
      </c>
      <c r="E25" s="37">
        <v>21645.974095962301</v>
      </c>
      <c r="F25" s="37">
        <v>14464.981155441201</v>
      </c>
      <c r="G25" s="146">
        <v>1.4964398406989901</v>
      </c>
      <c r="H25" s="37">
        <v>4009229883.9204602</v>
      </c>
      <c r="I25" s="37">
        <v>2618174.56</v>
      </c>
      <c r="J25" s="37">
        <v>277349</v>
      </c>
      <c r="K25" s="72"/>
      <c r="L25" s="72"/>
      <c r="M25" s="38"/>
    </row>
    <row r="26" spans="1:13" x14ac:dyDescent="0.2">
      <c r="A26" s="93" t="s">
        <v>236</v>
      </c>
      <c r="B26" s="37">
        <v>279991</v>
      </c>
      <c r="C26" s="37">
        <v>22191</v>
      </c>
      <c r="D26" s="37">
        <v>54.431903257529299</v>
      </c>
      <c r="E26" s="37">
        <v>22136.854822922702</v>
      </c>
      <c r="F26" s="37">
        <v>14793.013538441101</v>
      </c>
      <c r="G26" s="146">
        <v>1.4964398406989901</v>
      </c>
      <c r="H26" s="37">
        <v>4109389936.4804602</v>
      </c>
      <c r="I26" s="37">
        <v>2624036.7999999998</v>
      </c>
      <c r="J26" s="37">
        <v>277970</v>
      </c>
      <c r="K26" s="72"/>
      <c r="L26" s="72"/>
      <c r="M26" s="38"/>
    </row>
    <row r="27" spans="1:13" x14ac:dyDescent="0.2">
      <c r="A27" s="93" t="s">
        <v>237</v>
      </c>
      <c r="B27" s="37">
        <v>243061</v>
      </c>
      <c r="C27" s="37">
        <v>22017</v>
      </c>
      <c r="D27" s="37">
        <v>84.254210881529303</v>
      </c>
      <c r="E27" s="37">
        <v>21933.1127974831</v>
      </c>
      <c r="F27" s="37">
        <v>14656.862374927199</v>
      </c>
      <c r="G27" s="146">
        <v>1.4964398406989901</v>
      </c>
      <c r="H27" s="37">
        <v>3545818236.3028798</v>
      </c>
      <c r="I27" s="37">
        <v>3428928.96</v>
      </c>
      <c r="J27" s="37">
        <v>242156</v>
      </c>
      <c r="K27" s="72"/>
      <c r="L27" s="72"/>
      <c r="M27" s="38"/>
    </row>
    <row r="28" spans="1:13" x14ac:dyDescent="0.2">
      <c r="A28" s="93" t="s">
        <v>238</v>
      </c>
      <c r="B28" s="37">
        <v>126765</v>
      </c>
      <c r="C28" s="37">
        <v>21694</v>
      </c>
      <c r="D28" s="37">
        <v>398.40814910752903</v>
      </c>
      <c r="E28" s="37">
        <v>21296.062300628299</v>
      </c>
      <c r="F28" s="37">
        <v>14231.151645014301</v>
      </c>
      <c r="G28" s="146">
        <v>1.4964398406989901</v>
      </c>
      <c r="H28" s="37">
        <v>1798491876.3401501</v>
      </c>
      <c r="I28" s="37">
        <v>1193791.8400000001</v>
      </c>
      <c r="J28" s="37">
        <v>126461</v>
      </c>
      <c r="K28" s="72"/>
      <c r="L28" s="72"/>
      <c r="M28" s="38"/>
    </row>
    <row r="29" spans="1:13" x14ac:dyDescent="0.2">
      <c r="A29" s="93" t="s">
        <v>239</v>
      </c>
      <c r="B29" s="37">
        <v>262362</v>
      </c>
      <c r="C29" s="37">
        <v>20974</v>
      </c>
      <c r="D29" s="37">
        <v>380.92962848352897</v>
      </c>
      <c r="E29" s="37">
        <v>20593.085113929799</v>
      </c>
      <c r="F29" s="37">
        <v>13761.385225022301</v>
      </c>
      <c r="G29" s="146">
        <v>1.4964398406989901</v>
      </c>
      <c r="H29" s="37">
        <v>3589565472.9560299</v>
      </c>
      <c r="I29" s="37">
        <v>3697345.92</v>
      </c>
      <c r="J29" s="37">
        <v>261112</v>
      </c>
      <c r="K29" s="72"/>
      <c r="L29" s="72"/>
      <c r="M29" s="38"/>
    </row>
    <row r="30" spans="1:13" ht="18" customHeight="1" thickBot="1" x14ac:dyDescent="0.25">
      <c r="A30" s="93" t="s">
        <v>240</v>
      </c>
      <c r="B30" s="37">
        <v>249987</v>
      </c>
      <c r="C30" s="37">
        <v>22526</v>
      </c>
      <c r="D30" s="37">
        <v>892.14100529752898</v>
      </c>
      <c r="E30" s="37">
        <v>21633.794889929999</v>
      </c>
      <c r="F30" s="37">
        <v>14456.8423678327</v>
      </c>
      <c r="G30" s="146">
        <v>1.4964398406989901</v>
      </c>
      <c r="H30" s="37">
        <v>3603702257.0227299</v>
      </c>
      <c r="I30" s="37">
        <v>2354675.84</v>
      </c>
      <c r="J30" s="37">
        <v>249436</v>
      </c>
      <c r="K30" s="72"/>
      <c r="L30" s="73"/>
      <c r="M30" s="92"/>
    </row>
    <row r="31" spans="1:13" s="9" customFormat="1" ht="4.5" customHeight="1" thickBot="1" x14ac:dyDescent="0.25">
      <c r="A31" s="137"/>
      <c r="B31" s="138"/>
      <c r="C31" s="137"/>
      <c r="D31" s="138"/>
      <c r="E31" s="138"/>
      <c r="F31" s="138"/>
      <c r="G31" s="138"/>
      <c r="H31" s="138"/>
      <c r="I31" s="138"/>
      <c r="J31" s="138"/>
    </row>
    <row r="32" spans="1:13" s="9" customFormat="1" ht="12.75" customHeight="1" x14ac:dyDescent="0.2">
      <c r="A32" s="140"/>
      <c r="B32" s="128"/>
      <c r="C32" s="140"/>
      <c r="D32" s="128"/>
      <c r="E32" s="128"/>
      <c r="F32" s="128"/>
      <c r="G32" s="128"/>
      <c r="H32" s="128"/>
      <c r="I32" s="128"/>
      <c r="J32" s="128"/>
    </row>
    <row r="33" customFormat="1" x14ac:dyDescent="0.2"/>
  </sheetData>
  <conditionalFormatting sqref="M10:M14 M16:M19 M21:M24 M26:M29">
    <cfRule type="cellIs" dxfId="164" priority="34" stopIfTrue="1" operator="lessThan">
      <formula>0</formula>
    </cfRule>
  </conditionalFormatting>
  <conditionalFormatting sqref="M10:M14 M16:M19 M21:M24 M26:M29">
    <cfRule type="cellIs" dxfId="163" priority="33" stopIfTrue="1" operator="lessThan">
      <formula>0</formula>
    </cfRule>
  </conditionalFormatting>
  <conditionalFormatting sqref="M10:M14 M16:M19 M21:M24 M26:M29">
    <cfRule type="cellIs" dxfId="162" priority="32" stopIfTrue="1" operator="lessThan">
      <formula>0</formula>
    </cfRule>
  </conditionalFormatting>
  <conditionalFormatting sqref="K10:L10 K21:L24 K16:L19 K26:L29">
    <cfRule type="expression" dxfId="161" priority="31" stopIfTrue="1">
      <formula>IF(#REF!&lt;0,TRUE,FALSE)</formula>
    </cfRule>
  </conditionalFormatting>
  <conditionalFormatting sqref="K11:L14">
    <cfRule type="expression" dxfId="160" priority="29" stopIfTrue="1">
      <formula>IF(#REF!&lt;0,TRUE,FALSE)</formula>
    </cfRule>
  </conditionalFormatting>
  <conditionalFormatting sqref="M15">
    <cfRule type="cellIs" dxfId="159" priority="27" stopIfTrue="1" operator="lessThan">
      <formula>0</formula>
    </cfRule>
  </conditionalFormatting>
  <conditionalFormatting sqref="M15">
    <cfRule type="cellIs" dxfId="158" priority="26" stopIfTrue="1" operator="lessThan">
      <formula>0</formula>
    </cfRule>
  </conditionalFormatting>
  <conditionalFormatting sqref="M15">
    <cfRule type="cellIs" dxfId="157" priority="25" stopIfTrue="1" operator="lessThan">
      <formula>0</formula>
    </cfRule>
  </conditionalFormatting>
  <conditionalFormatting sqref="K15:L15">
    <cfRule type="expression" dxfId="156" priority="24" stopIfTrue="1">
      <formula>IF(#REF!&lt;0,TRUE,FALSE)</formula>
    </cfRule>
  </conditionalFormatting>
  <conditionalFormatting sqref="M20">
    <cfRule type="cellIs" dxfId="155" priority="22" stopIfTrue="1" operator="lessThan">
      <formula>0</formula>
    </cfRule>
  </conditionalFormatting>
  <conditionalFormatting sqref="M20">
    <cfRule type="cellIs" dxfId="154" priority="21" stopIfTrue="1" operator="lessThan">
      <formula>0</formula>
    </cfRule>
  </conditionalFormatting>
  <conditionalFormatting sqref="M20">
    <cfRule type="cellIs" dxfId="153" priority="20" stopIfTrue="1" operator="lessThan">
      <formula>0</formula>
    </cfRule>
  </conditionalFormatting>
  <conditionalFormatting sqref="K20:L20">
    <cfRule type="expression" dxfId="152" priority="19" stopIfTrue="1">
      <formula>IF(#REF!&lt;0,TRUE,FALSE)</formula>
    </cfRule>
  </conditionalFormatting>
  <conditionalFormatting sqref="M25">
    <cfRule type="cellIs" dxfId="151" priority="17" stopIfTrue="1" operator="lessThan">
      <formula>0</formula>
    </cfRule>
  </conditionalFormatting>
  <conditionalFormatting sqref="M25">
    <cfRule type="cellIs" dxfId="150" priority="16" stopIfTrue="1" operator="lessThan">
      <formula>0</formula>
    </cfRule>
  </conditionalFormatting>
  <conditionalFormatting sqref="M25">
    <cfRule type="cellIs" dxfId="149" priority="15" stopIfTrue="1" operator="lessThan">
      <formula>0</formula>
    </cfRule>
  </conditionalFormatting>
  <conditionalFormatting sqref="K25:L25">
    <cfRule type="expression" dxfId="148" priority="14" stopIfTrue="1">
      <formula>IF(#REF!&lt;0,TRUE,FALSE)</formula>
    </cfRule>
  </conditionalFormatting>
  <conditionalFormatting sqref="M30">
    <cfRule type="cellIs" dxfId="147" priority="12" stopIfTrue="1" operator="lessThan">
      <formula>0</formula>
    </cfRule>
  </conditionalFormatting>
  <conditionalFormatting sqref="M30">
    <cfRule type="cellIs" dxfId="146" priority="11" stopIfTrue="1" operator="lessThan">
      <formula>0</formula>
    </cfRule>
  </conditionalFormatting>
  <conditionalFormatting sqref="M30">
    <cfRule type="cellIs" dxfId="145" priority="10" stopIfTrue="1" operator="lessThan">
      <formula>0</formula>
    </cfRule>
  </conditionalFormatting>
  <conditionalFormatting sqref="K30:L30">
    <cfRule type="expression" dxfId="144" priority="9" stopIfTrue="1">
      <formula>IF(#REF!&lt;0,TRUE,FALSE)</formula>
    </cfRule>
  </conditionalFormatting>
  <conditionalFormatting sqref="B10:I30">
    <cfRule type="cellIs" dxfId="143" priority="2" operator="lessThan">
      <formula>0</formula>
    </cfRule>
  </conditionalFormatting>
  <conditionalFormatting sqref="J10:J30">
    <cfRule type="cellIs" dxfId="14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O33"/>
  <sheetViews>
    <sheetView showGridLines="0" zoomScaleNormal="100" workbookViewId="0"/>
  </sheetViews>
  <sheetFormatPr defaultColWidth="0" defaultRowHeight="0" customHeight="1" zeroHeight="1" x14ac:dyDescent="0.2"/>
  <cols>
    <col min="1" max="1" width="16.85546875" style="9" customWidth="1"/>
    <col min="2" max="2" width="12.5703125" style="9" customWidth="1"/>
    <col min="3" max="3" width="21.7109375" style="9" customWidth="1"/>
    <col min="4" max="4" width="9" customWidth="1"/>
    <col min="5" max="5" width="9" style="9" customWidth="1"/>
    <col min="6" max="6" width="2.140625" style="9" customWidth="1"/>
    <col min="7" max="8" width="8.5703125" style="9" customWidth="1"/>
    <col min="9" max="9" width="2.28515625" style="9" customWidth="1"/>
    <col min="10" max="11" width="8.5703125" style="9" customWidth="1"/>
    <col min="12" max="12" width="13.42578125" style="9" bestFit="1" customWidth="1"/>
    <col min="13" max="13" width="5.28515625" style="3" customWidth="1"/>
    <col min="14" max="14" width="9.140625" style="3" hidden="1" customWidth="1"/>
    <col min="15" max="16384" width="9.140625" hidden="1"/>
  </cols>
  <sheetData>
    <row r="1" spans="1:15" ht="12.75" x14ac:dyDescent="0.2">
      <c r="A1" s="1"/>
      <c r="B1" s="1"/>
      <c r="C1" s="1"/>
      <c r="E1" s="1"/>
      <c r="F1" s="1"/>
      <c r="G1"/>
      <c r="H1"/>
      <c r="I1"/>
      <c r="J1"/>
      <c r="K1"/>
      <c r="L1"/>
      <c r="M1"/>
      <c r="N1"/>
    </row>
    <row r="2" spans="1:15" s="116" customFormat="1" ht="16.5" thickBot="1" x14ac:dyDescent="0.3">
      <c r="A2" s="114" t="str">
        <f>"Tabell 5  Glesbygdstillägg, utjämningsåret "&amp;Innehåll!C46</f>
        <v>Tabell 5  Glesbygdstillägg, utjämningsåret 2016</v>
      </c>
      <c r="B2" s="114"/>
      <c r="C2" s="114"/>
      <c r="D2" s="151"/>
      <c r="E2" s="151"/>
      <c r="F2" s="115"/>
      <c r="G2" s="115"/>
      <c r="H2" s="115"/>
      <c r="I2" s="115"/>
      <c r="J2" s="115"/>
      <c r="K2" s="115"/>
      <c r="L2" s="115"/>
      <c r="M2" s="115"/>
    </row>
    <row r="3" spans="1:15" s="3" customFormat="1" ht="12.75" x14ac:dyDescent="0.2">
      <c r="A3" s="5" t="s">
        <v>67</v>
      </c>
      <c r="B3" s="117" t="s">
        <v>38</v>
      </c>
      <c r="C3" s="198" t="s">
        <v>129</v>
      </c>
      <c r="D3" s="320" t="s">
        <v>140</v>
      </c>
      <c r="E3" s="320"/>
      <c r="F3" s="153"/>
      <c r="G3" s="321" t="s">
        <v>145</v>
      </c>
      <c r="H3" s="321"/>
      <c r="I3" s="117"/>
      <c r="J3" s="321" t="s">
        <v>144</v>
      </c>
      <c r="K3" s="321"/>
      <c r="L3" s="120" t="s">
        <v>146</v>
      </c>
      <c r="M3" s="9"/>
    </row>
    <row r="4" spans="1:15" s="3" customFormat="1" ht="12.75" x14ac:dyDescent="0.2">
      <c r="B4" s="121" t="s">
        <v>110</v>
      </c>
      <c r="C4" s="199" t="s">
        <v>121</v>
      </c>
      <c r="D4" s="7" t="s">
        <v>143</v>
      </c>
      <c r="E4" s="7" t="s">
        <v>141</v>
      </c>
      <c r="F4" s="7"/>
      <c r="G4" s="7" t="s">
        <v>143</v>
      </c>
      <c r="H4" s="7" t="s">
        <v>141</v>
      </c>
      <c r="I4" s="121"/>
      <c r="J4" s="7" t="s">
        <v>143</v>
      </c>
      <c r="K4" s="7" t="s">
        <v>141</v>
      </c>
      <c r="L4" s="124" t="s">
        <v>147</v>
      </c>
      <c r="M4" s="9"/>
    </row>
    <row r="5" spans="1:15" s="3" customFormat="1" ht="12.75" x14ac:dyDescent="0.2">
      <c r="A5" s="125" t="s">
        <v>24</v>
      </c>
      <c r="B5" s="7">
        <f>Innehåll!C46-2</f>
        <v>2014</v>
      </c>
      <c r="C5" s="199" t="s">
        <v>44</v>
      </c>
      <c r="D5" s="7" t="s">
        <v>142</v>
      </c>
      <c r="E5" s="144"/>
      <c r="F5" s="144"/>
      <c r="G5" s="7" t="s">
        <v>142</v>
      </c>
      <c r="H5" s="144"/>
      <c r="I5" s="121"/>
      <c r="J5" s="7" t="s">
        <v>142</v>
      </c>
      <c r="K5" s="144"/>
      <c r="L5" s="121"/>
      <c r="M5" s="9"/>
    </row>
    <row r="6" spans="1:15" s="3" customFormat="1" ht="12.75" x14ac:dyDescent="0.2">
      <c r="A6" s="125" t="s">
        <v>29</v>
      </c>
      <c r="B6" s="7"/>
      <c r="C6" s="157"/>
      <c r="E6" s="144"/>
      <c r="F6" s="144"/>
      <c r="G6" s="121"/>
      <c r="H6" s="121"/>
      <c r="I6" s="121"/>
      <c r="J6" s="121"/>
      <c r="K6" s="121"/>
      <c r="L6" s="121"/>
      <c r="M6" s="9"/>
    </row>
    <row r="7" spans="1:15" s="3" customFormat="1" ht="12.75" x14ac:dyDescent="0.2">
      <c r="B7" s="142"/>
      <c r="C7" s="142"/>
      <c r="D7" s="126"/>
      <c r="E7" s="127"/>
      <c r="F7" s="127"/>
      <c r="G7" s="134"/>
      <c r="H7" s="134"/>
      <c r="I7" s="121"/>
      <c r="J7" s="134"/>
      <c r="K7" s="134"/>
      <c r="L7" s="134"/>
      <c r="M7" s="9"/>
    </row>
    <row r="8" spans="1:15" s="3" customFormat="1" ht="12.75" x14ac:dyDescent="0.2">
      <c r="A8" s="145"/>
      <c r="B8" s="156"/>
      <c r="C8" s="156" t="s">
        <v>71</v>
      </c>
      <c r="D8" s="147" t="s">
        <v>72</v>
      </c>
      <c r="E8" s="147" t="s">
        <v>73</v>
      </c>
      <c r="F8" s="147"/>
      <c r="G8" s="147" t="s">
        <v>74</v>
      </c>
      <c r="H8" s="147" t="s">
        <v>139</v>
      </c>
      <c r="J8" s="147" t="s">
        <v>77</v>
      </c>
      <c r="K8" s="147" t="s">
        <v>75</v>
      </c>
      <c r="L8" s="147" t="s">
        <v>76</v>
      </c>
      <c r="M8" s="8"/>
    </row>
    <row r="9" spans="1:15" s="11" customFormat="1" ht="12.75" x14ac:dyDescent="0.2">
      <c r="B9" s="149"/>
      <c r="C9" s="155" t="s">
        <v>148</v>
      </c>
      <c r="E9" s="134"/>
      <c r="F9" s="134"/>
      <c r="G9" s="134"/>
      <c r="H9" s="149"/>
      <c r="I9" s="149"/>
      <c r="J9" s="134"/>
      <c r="K9" s="149"/>
      <c r="L9" s="134"/>
      <c r="M9" s="9"/>
    </row>
    <row r="10" spans="1:15" ht="18" customHeight="1" x14ac:dyDescent="0.2">
      <c r="A10" s="93" t="s">
        <v>220</v>
      </c>
      <c r="B10" s="37">
        <v>2198044</v>
      </c>
      <c r="C10" s="37">
        <v>-146.592024044471</v>
      </c>
      <c r="D10" s="201">
        <v>-34.565058551284501</v>
      </c>
      <c r="E10" s="201">
        <v>-54.795985486121502</v>
      </c>
      <c r="F10" s="150"/>
      <c r="G10" s="150">
        <v>-6.3182382803470203</v>
      </c>
      <c r="H10" s="150">
        <v>-37.344391310944403</v>
      </c>
      <c r="I10" s="150"/>
      <c r="J10" s="150">
        <v>-6.9573433132653202</v>
      </c>
      <c r="K10" s="150">
        <v>-2.2206409192287202</v>
      </c>
      <c r="L10" s="150">
        <v>-4.39036618327928</v>
      </c>
      <c r="M10" s="72"/>
      <c r="N10" s="72"/>
      <c r="O10" s="38"/>
    </row>
    <row r="11" spans="1:15" ht="12.75" x14ac:dyDescent="0.2">
      <c r="A11" s="93" t="s">
        <v>221</v>
      </c>
      <c r="B11" s="37">
        <v>348942</v>
      </c>
      <c r="C11" s="37">
        <v>55.718122269529303</v>
      </c>
      <c r="D11" s="201">
        <v>74.013329052715505</v>
      </c>
      <c r="E11" s="201">
        <v>-12.871087286121501</v>
      </c>
      <c r="F11" s="150"/>
      <c r="G11" s="150">
        <v>-5.3092281843470204</v>
      </c>
      <c r="H11" s="150">
        <v>12.2077164990556</v>
      </c>
      <c r="I11" s="150"/>
      <c r="J11" s="150">
        <v>-8.6415822772653197</v>
      </c>
      <c r="K11" s="150">
        <v>0.70934064877127601</v>
      </c>
      <c r="L11" s="150">
        <v>-4.39036618327928</v>
      </c>
      <c r="M11" s="72"/>
      <c r="N11" s="72"/>
      <c r="O11" s="38"/>
    </row>
    <row r="12" spans="1:15" ht="12.75" x14ac:dyDescent="0.2">
      <c r="A12" s="93" t="s">
        <v>222</v>
      </c>
      <c r="B12" s="37">
        <v>280666</v>
      </c>
      <c r="C12" s="37">
        <v>31.222327570529298</v>
      </c>
      <c r="D12" s="201">
        <v>-43.498861447284497</v>
      </c>
      <c r="E12" s="201">
        <v>81.492635513878497</v>
      </c>
      <c r="F12" s="150"/>
      <c r="G12" s="150">
        <v>-2.5292515313470201</v>
      </c>
      <c r="H12" s="150">
        <v>8.0820676090555992</v>
      </c>
      <c r="I12" s="150"/>
      <c r="J12" s="150">
        <v>-8.6415822772653197</v>
      </c>
      <c r="K12" s="150">
        <v>0.70768588677127597</v>
      </c>
      <c r="L12" s="150">
        <v>-4.39036618327928</v>
      </c>
      <c r="M12" s="72"/>
      <c r="N12" s="72"/>
      <c r="O12" s="38"/>
    </row>
    <row r="13" spans="1:15" ht="12.75" x14ac:dyDescent="0.2">
      <c r="A13" s="93" t="s">
        <v>223</v>
      </c>
      <c r="B13" s="37">
        <v>442105</v>
      </c>
      <c r="C13" s="37">
        <v>-37.835097464470699</v>
      </c>
      <c r="D13" s="201">
        <v>-43.498861447284497</v>
      </c>
      <c r="E13" s="201">
        <v>16.571550713878501</v>
      </c>
      <c r="F13" s="150"/>
      <c r="G13" s="150">
        <v>-3.93071667034702</v>
      </c>
      <c r="H13" s="150">
        <v>4.6372664090556102</v>
      </c>
      <c r="I13" s="150"/>
      <c r="J13" s="150">
        <v>-7.2169078402653204</v>
      </c>
      <c r="K13" s="150">
        <v>-7.0624462287236503E-3</v>
      </c>
      <c r="L13" s="150">
        <v>-4.39036618327928</v>
      </c>
      <c r="M13" s="72"/>
      <c r="N13" s="72"/>
      <c r="O13" s="38"/>
    </row>
    <row r="14" spans="1:15" ht="12.75" x14ac:dyDescent="0.2">
      <c r="A14" s="93" t="s">
        <v>224</v>
      </c>
      <c r="B14" s="37">
        <v>344262</v>
      </c>
      <c r="C14" s="37">
        <v>50.951017149529299</v>
      </c>
      <c r="D14" s="201">
        <v>-1.2828302172844801</v>
      </c>
      <c r="E14" s="201">
        <v>40.768707613878497</v>
      </c>
      <c r="F14" s="150"/>
      <c r="G14" s="150">
        <v>0.90605650765298096</v>
      </c>
      <c r="H14" s="150">
        <v>17.847072009055601</v>
      </c>
      <c r="I14" s="150"/>
      <c r="J14" s="150">
        <v>-4.3031771872653204</v>
      </c>
      <c r="K14" s="150">
        <v>1.4055546067712801</v>
      </c>
      <c r="L14" s="150">
        <v>-4.39036618327928</v>
      </c>
      <c r="M14" s="72"/>
      <c r="N14" s="72"/>
      <c r="O14" s="38"/>
    </row>
    <row r="15" spans="1:15" ht="18" customHeight="1" x14ac:dyDescent="0.2">
      <c r="A15" s="93" t="s">
        <v>225</v>
      </c>
      <c r="B15" s="37">
        <v>189128</v>
      </c>
      <c r="C15" s="37">
        <v>27.051818513529302</v>
      </c>
      <c r="D15" s="201">
        <v>-43.498861447284497</v>
      </c>
      <c r="E15" s="201">
        <v>37.699654413878498</v>
      </c>
      <c r="F15" s="150"/>
      <c r="G15" s="150">
        <v>6.5921411876529801</v>
      </c>
      <c r="H15" s="150">
        <v>36.629769899055603</v>
      </c>
      <c r="I15" s="150"/>
      <c r="J15" s="150">
        <v>-8.0665994752653205</v>
      </c>
      <c r="K15" s="150">
        <v>2.0860801187712799</v>
      </c>
      <c r="L15" s="150">
        <v>-4.39036618327928</v>
      </c>
      <c r="M15" s="72"/>
      <c r="N15" s="72"/>
      <c r="O15" s="38"/>
    </row>
    <row r="16" spans="1:15" ht="12.75" x14ac:dyDescent="0.2">
      <c r="A16" s="93" t="s">
        <v>226</v>
      </c>
      <c r="B16" s="37">
        <v>235598</v>
      </c>
      <c r="C16" s="37">
        <v>79.414361973529296</v>
      </c>
      <c r="D16" s="201">
        <v>-7.4424025472844804</v>
      </c>
      <c r="E16" s="201">
        <v>44.872708813878504</v>
      </c>
      <c r="F16" s="150"/>
      <c r="G16" s="150">
        <v>12.231097557652999</v>
      </c>
      <c r="H16" s="150">
        <v>31.300871179055601</v>
      </c>
      <c r="I16" s="150"/>
      <c r="J16" s="150">
        <v>0.60469937973467902</v>
      </c>
      <c r="K16" s="150">
        <v>2.23775377377128</v>
      </c>
      <c r="L16" s="150">
        <v>-4.39036618327928</v>
      </c>
      <c r="M16" s="72"/>
      <c r="N16" s="72"/>
      <c r="O16" s="38"/>
    </row>
    <row r="17" spans="1:15" ht="12.75" x14ac:dyDescent="0.2">
      <c r="A17" s="93" t="s">
        <v>227</v>
      </c>
      <c r="B17" s="37">
        <v>57255</v>
      </c>
      <c r="C17" s="37">
        <v>636.41170540652899</v>
      </c>
      <c r="D17" s="201">
        <v>561.31580445271595</v>
      </c>
      <c r="E17" s="201">
        <v>-10.9968938061215</v>
      </c>
      <c r="F17" s="150"/>
      <c r="G17" s="150">
        <v>-9.4664572123470201</v>
      </c>
      <c r="H17" s="150">
        <v>75.019533569055596</v>
      </c>
      <c r="I17" s="150"/>
      <c r="J17" s="150">
        <v>23.317873162734699</v>
      </c>
      <c r="K17" s="150">
        <v>1.6122114237712799</v>
      </c>
      <c r="L17" s="150">
        <v>-4.39036618327928</v>
      </c>
      <c r="M17" s="72"/>
      <c r="N17" s="72"/>
      <c r="O17" s="38"/>
    </row>
    <row r="18" spans="1:15" ht="12.75" x14ac:dyDescent="0.2">
      <c r="A18" s="93" t="s">
        <v>228</v>
      </c>
      <c r="B18" s="37">
        <v>154157</v>
      </c>
      <c r="C18" s="37">
        <v>21.6503369455293</v>
      </c>
      <c r="D18" s="201">
        <v>-43.498861447284497</v>
      </c>
      <c r="E18" s="201">
        <v>62.1977666138785</v>
      </c>
      <c r="F18" s="150"/>
      <c r="G18" s="150">
        <v>-6.5297702513470197</v>
      </c>
      <c r="H18" s="150">
        <v>19.929168949055601</v>
      </c>
      <c r="I18" s="150"/>
      <c r="J18" s="150">
        <v>-8.6415822772653197</v>
      </c>
      <c r="K18" s="150">
        <v>2.5839815417712799</v>
      </c>
      <c r="L18" s="150">
        <v>-4.39036618327928</v>
      </c>
      <c r="M18" s="72"/>
      <c r="N18" s="72"/>
      <c r="O18" s="38"/>
    </row>
    <row r="19" spans="1:15" ht="12.75" x14ac:dyDescent="0.2">
      <c r="A19" s="93" t="s">
        <v>229</v>
      </c>
      <c r="B19" s="37">
        <v>1288908</v>
      </c>
      <c r="C19" s="37">
        <v>-90.657607657470706</v>
      </c>
      <c r="D19" s="201">
        <v>-21.927700937284499</v>
      </c>
      <c r="E19" s="201">
        <v>-32.158211756121503</v>
      </c>
      <c r="F19" s="150"/>
      <c r="G19" s="150">
        <v>-8.1504292623470196</v>
      </c>
      <c r="H19" s="150">
        <v>-15.314719460944399</v>
      </c>
      <c r="I19" s="150"/>
      <c r="J19" s="150">
        <v>-8.6415822772653197</v>
      </c>
      <c r="K19" s="150">
        <v>-7.4597780228723695E-2</v>
      </c>
      <c r="L19" s="150">
        <v>-4.39036618327928</v>
      </c>
      <c r="M19" s="72"/>
      <c r="N19" s="72"/>
      <c r="O19" s="38"/>
    </row>
    <row r="20" spans="1:15" ht="18" customHeight="1" x14ac:dyDescent="0.2">
      <c r="A20" s="93" t="s">
        <v>230</v>
      </c>
      <c r="B20" s="37">
        <v>310665</v>
      </c>
      <c r="C20" s="37">
        <v>-52.833230508470699</v>
      </c>
      <c r="D20" s="201">
        <v>-43.498861447284497</v>
      </c>
      <c r="E20" s="201">
        <v>0.21894245387852601</v>
      </c>
      <c r="F20" s="150"/>
      <c r="G20" s="150">
        <v>-8.9209674453470207</v>
      </c>
      <c r="H20" s="150">
        <v>11.2496528190556</v>
      </c>
      <c r="I20" s="150"/>
      <c r="J20" s="150">
        <v>-8.6415822772653197</v>
      </c>
      <c r="K20" s="150">
        <v>1.14995157177128</v>
      </c>
      <c r="L20" s="150">
        <v>-4.39036618327928</v>
      </c>
      <c r="M20" s="72"/>
      <c r="N20" s="72"/>
      <c r="O20" s="38"/>
    </row>
    <row r="21" spans="1:15" ht="12.75" x14ac:dyDescent="0.2">
      <c r="A21" s="93" t="s">
        <v>231</v>
      </c>
      <c r="B21" s="37">
        <v>1632012</v>
      </c>
      <c r="C21" s="37">
        <v>-68.142499000470707</v>
      </c>
      <c r="D21" s="201">
        <v>-43.498861447284497</v>
      </c>
      <c r="E21" s="201">
        <v>-5.7847167861214803</v>
      </c>
      <c r="F21" s="150"/>
      <c r="G21" s="150">
        <v>-7.0247977353470201</v>
      </c>
      <c r="H21" s="150">
        <v>0.53551267905559996</v>
      </c>
      <c r="I21" s="150"/>
      <c r="J21" s="150">
        <v>-8.4276555582653199</v>
      </c>
      <c r="K21" s="150">
        <v>0.44838603077127598</v>
      </c>
      <c r="L21" s="150">
        <v>-4.39036618327928</v>
      </c>
      <c r="M21" s="72"/>
      <c r="N21" s="72"/>
      <c r="O21" s="38"/>
    </row>
    <row r="22" spans="1:15" ht="12.75" x14ac:dyDescent="0.2">
      <c r="A22" s="93" t="s">
        <v>232</v>
      </c>
      <c r="B22" s="37">
        <v>274691</v>
      </c>
      <c r="C22" s="37">
        <v>107.095874829529</v>
      </c>
      <c r="D22" s="201">
        <v>-43.498861447284497</v>
      </c>
      <c r="E22" s="201">
        <v>84.299801113878502</v>
      </c>
      <c r="F22" s="150"/>
      <c r="G22" s="150">
        <v>19.059209097653</v>
      </c>
      <c r="H22" s="150">
        <v>32.2645149190556</v>
      </c>
      <c r="I22" s="150"/>
      <c r="J22" s="150">
        <v>0.34444186873467902</v>
      </c>
      <c r="K22" s="150">
        <v>0.71934254077127602</v>
      </c>
      <c r="L22" s="150">
        <v>13.9074267367207</v>
      </c>
      <c r="M22" s="72"/>
      <c r="N22" s="72"/>
      <c r="O22" s="38"/>
    </row>
    <row r="23" spans="1:15" ht="12.75" x14ac:dyDescent="0.2">
      <c r="A23" s="93" t="s">
        <v>233</v>
      </c>
      <c r="B23" s="37">
        <v>288150</v>
      </c>
      <c r="C23" s="37">
        <v>-51.806964506470699</v>
      </c>
      <c r="D23" s="201">
        <v>-43.498861447284497</v>
      </c>
      <c r="E23" s="201">
        <v>6.4877226738785199</v>
      </c>
      <c r="F23" s="150"/>
      <c r="G23" s="150">
        <v>-4.79338759834702</v>
      </c>
      <c r="H23" s="150">
        <v>3.5172958290556098</v>
      </c>
      <c r="I23" s="150"/>
      <c r="J23" s="150">
        <v>-8.6415822772653197</v>
      </c>
      <c r="K23" s="150">
        <v>-0.48778550322872399</v>
      </c>
      <c r="L23" s="150">
        <v>-4.39036618327928</v>
      </c>
      <c r="M23" s="72"/>
      <c r="N23" s="72"/>
      <c r="O23" s="38"/>
    </row>
    <row r="24" spans="1:15" ht="12.75" x14ac:dyDescent="0.2">
      <c r="A24" s="93" t="s">
        <v>234</v>
      </c>
      <c r="B24" s="37">
        <v>261703</v>
      </c>
      <c r="C24" s="37">
        <v>-51.287191967470697</v>
      </c>
      <c r="D24" s="201">
        <v>-43.498861447284497</v>
      </c>
      <c r="E24" s="201">
        <v>-0.90558201612148503</v>
      </c>
      <c r="F24" s="150"/>
      <c r="G24" s="150">
        <v>5.3889493276529796</v>
      </c>
      <c r="H24" s="150">
        <v>-9.3852289909444</v>
      </c>
      <c r="I24" s="150"/>
      <c r="J24" s="150">
        <v>2.3805260727346802</v>
      </c>
      <c r="K24" s="150">
        <v>-0.87662873022872301</v>
      </c>
      <c r="L24" s="150">
        <v>-4.39036618327928</v>
      </c>
      <c r="M24" s="72"/>
      <c r="N24" s="72"/>
      <c r="O24" s="38"/>
    </row>
    <row r="25" spans="1:15" ht="18" customHeight="1" x14ac:dyDescent="0.2">
      <c r="A25" s="93" t="s">
        <v>235</v>
      </c>
      <c r="B25" s="37">
        <v>278903</v>
      </c>
      <c r="C25" s="37">
        <v>228.792118457529</v>
      </c>
      <c r="D25" s="201">
        <v>104.526285552716</v>
      </c>
      <c r="E25" s="201">
        <v>62.303119613878501</v>
      </c>
      <c r="F25" s="150"/>
      <c r="G25" s="150">
        <v>19.626643267653002</v>
      </c>
      <c r="H25" s="150">
        <v>19.850674999055599</v>
      </c>
      <c r="I25" s="150"/>
      <c r="J25" s="150">
        <v>21.7624198327347</v>
      </c>
      <c r="K25" s="150">
        <v>1.49610306377128</v>
      </c>
      <c r="L25" s="150">
        <v>-0.77312787227927604</v>
      </c>
      <c r="M25" s="72"/>
      <c r="N25" s="72"/>
      <c r="O25" s="38"/>
    </row>
    <row r="26" spans="1:15" ht="12.75" x14ac:dyDescent="0.2">
      <c r="A26" s="93" t="s">
        <v>236</v>
      </c>
      <c r="B26" s="37">
        <v>279991</v>
      </c>
      <c r="C26" s="37">
        <v>54.431903257529299</v>
      </c>
      <c r="D26" s="201">
        <v>-43.498861447284497</v>
      </c>
      <c r="E26" s="201">
        <v>41.557107513878499</v>
      </c>
      <c r="F26" s="150"/>
      <c r="G26" s="150">
        <v>7.0654883376529796</v>
      </c>
      <c r="H26" s="150">
        <v>27.042058859055601</v>
      </c>
      <c r="I26" s="150"/>
      <c r="J26" s="150">
        <v>4.8346540527346802</v>
      </c>
      <c r="K26" s="150">
        <v>1.91015750477128</v>
      </c>
      <c r="L26" s="150">
        <v>15.5212984367207</v>
      </c>
      <c r="M26" s="72"/>
      <c r="N26" s="72"/>
      <c r="O26" s="38"/>
    </row>
    <row r="27" spans="1:15" ht="12.75" x14ac:dyDescent="0.2">
      <c r="A27" s="93" t="s">
        <v>237</v>
      </c>
      <c r="B27" s="37">
        <v>243061</v>
      </c>
      <c r="C27" s="37">
        <v>84.254210881529303</v>
      </c>
      <c r="D27" s="201">
        <v>-2.8452953972844801</v>
      </c>
      <c r="E27" s="201">
        <v>35.505229113878499</v>
      </c>
      <c r="F27" s="150"/>
      <c r="G27" s="150">
        <v>16.016998317653002</v>
      </c>
      <c r="H27" s="150">
        <v>23.868014909055599</v>
      </c>
      <c r="I27" s="150"/>
      <c r="J27" s="150">
        <v>6.8057107827346801</v>
      </c>
      <c r="K27" s="150">
        <v>1.0648889657712799</v>
      </c>
      <c r="L27" s="150">
        <v>3.8386641897207201</v>
      </c>
      <c r="M27" s="72"/>
      <c r="N27" s="72"/>
      <c r="O27" s="38"/>
    </row>
    <row r="28" spans="1:15" ht="12.75" x14ac:dyDescent="0.2">
      <c r="A28" s="93" t="s">
        <v>238</v>
      </c>
      <c r="B28" s="37">
        <v>126765</v>
      </c>
      <c r="C28" s="37">
        <v>398.40814910752903</v>
      </c>
      <c r="D28" s="201">
        <v>-43.498861447284497</v>
      </c>
      <c r="E28" s="201">
        <v>110.072532713879</v>
      </c>
      <c r="F28" s="150"/>
      <c r="G28" s="150">
        <v>105.72629378765301</v>
      </c>
      <c r="H28" s="150">
        <v>68.749176669055601</v>
      </c>
      <c r="I28" s="150"/>
      <c r="J28" s="150">
        <v>120.441905022735</v>
      </c>
      <c r="K28" s="150">
        <v>1.83357657477128</v>
      </c>
      <c r="L28" s="150">
        <v>35.083525786720699</v>
      </c>
      <c r="M28" s="72"/>
      <c r="N28" s="72"/>
      <c r="O28" s="38"/>
    </row>
    <row r="29" spans="1:15" ht="12.75" x14ac:dyDescent="0.2">
      <c r="A29" s="93" t="s">
        <v>239</v>
      </c>
      <c r="B29" s="37">
        <v>262362</v>
      </c>
      <c r="C29" s="37">
        <v>380.92962848352897</v>
      </c>
      <c r="D29" s="201">
        <v>225.50799225271601</v>
      </c>
      <c r="E29" s="201">
        <v>13.795382813878501</v>
      </c>
      <c r="F29" s="150"/>
      <c r="G29" s="150">
        <v>16.786741417653001</v>
      </c>
      <c r="H29" s="150">
        <v>47.843940389055597</v>
      </c>
      <c r="I29" s="150"/>
      <c r="J29" s="150">
        <v>49.9373237627347</v>
      </c>
      <c r="K29" s="150">
        <v>0.50658392077127701</v>
      </c>
      <c r="L29" s="150">
        <v>26.5516639267207</v>
      </c>
      <c r="M29" s="72"/>
      <c r="N29" s="72"/>
      <c r="O29" s="38"/>
    </row>
    <row r="30" spans="1:15" ht="18" customHeight="1" thickBot="1" x14ac:dyDescent="0.25">
      <c r="A30" s="93" t="s">
        <v>240</v>
      </c>
      <c r="B30" s="37">
        <v>249987</v>
      </c>
      <c r="C30" s="37">
        <v>892.14100529752898</v>
      </c>
      <c r="D30" s="201">
        <v>581.14871565271596</v>
      </c>
      <c r="E30" s="201">
        <v>99.441243613878498</v>
      </c>
      <c r="F30" s="150"/>
      <c r="G30" s="150">
        <v>22.485582587652999</v>
      </c>
      <c r="H30" s="150">
        <v>53.867514369055598</v>
      </c>
      <c r="I30" s="150"/>
      <c r="J30" s="150">
        <v>74.756122312734703</v>
      </c>
      <c r="K30" s="150">
        <v>0.58006760477127595</v>
      </c>
      <c r="L30" s="150">
        <v>59.861759156720701</v>
      </c>
      <c r="M30" s="72"/>
      <c r="N30" s="73"/>
      <c r="O30" s="92"/>
    </row>
    <row r="31" spans="1:15" s="9" customFormat="1" ht="4.5" customHeight="1" thickBot="1" x14ac:dyDescent="0.25">
      <c r="A31" s="137"/>
      <c r="B31" s="137"/>
      <c r="C31" s="200"/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15" s="9" customFormat="1" ht="12.75" customHeight="1" x14ac:dyDescent="0.2">
      <c r="A32" s="140"/>
      <c r="B32" s="140"/>
      <c r="C32" s="140"/>
      <c r="E32" s="128"/>
      <c r="F32" s="128"/>
      <c r="G32" s="128"/>
      <c r="H32" s="128"/>
      <c r="I32" s="128"/>
      <c r="J32" s="128"/>
      <c r="K32" s="128"/>
      <c r="L32" s="128"/>
    </row>
    <row r="33" customFormat="1" ht="12.75" x14ac:dyDescent="0.2"/>
  </sheetData>
  <mergeCells count="3">
    <mergeCell ref="D3:E3"/>
    <mergeCell ref="J3:K3"/>
    <mergeCell ref="G3:H3"/>
  </mergeCells>
  <conditionalFormatting sqref="O10:O14 O16:O19 O21:O24 O26:O29">
    <cfRule type="cellIs" dxfId="141" priority="22" stopIfTrue="1" operator="lessThan">
      <formula>0</formula>
    </cfRule>
  </conditionalFormatting>
  <conditionalFormatting sqref="O10:O14 O16:O19 O21:O24 O26:O29">
    <cfRule type="cellIs" dxfId="140" priority="21" stopIfTrue="1" operator="lessThan">
      <formula>0</formula>
    </cfRule>
  </conditionalFormatting>
  <conditionalFormatting sqref="O10:O14 O16:O19 O21:O24 O26:O29">
    <cfRule type="cellIs" dxfId="139" priority="20" stopIfTrue="1" operator="lessThan">
      <formula>0</formula>
    </cfRule>
  </conditionalFormatting>
  <conditionalFormatting sqref="M10:N10 M21:N24 M16:N19 M26:N29">
    <cfRule type="expression" dxfId="138" priority="19" stopIfTrue="1">
      <formula>IF(#REF!&lt;0,TRUE,FALSE)</formula>
    </cfRule>
  </conditionalFormatting>
  <conditionalFormatting sqref="M11:N14">
    <cfRule type="expression" dxfId="137" priority="18" stopIfTrue="1">
      <formula>IF(#REF!&lt;0,TRUE,FALSE)</formula>
    </cfRule>
  </conditionalFormatting>
  <conditionalFormatting sqref="O15">
    <cfRule type="cellIs" dxfId="136" priority="17" stopIfTrue="1" operator="lessThan">
      <formula>0</formula>
    </cfRule>
  </conditionalFormatting>
  <conditionalFormatting sqref="O15">
    <cfRule type="cellIs" dxfId="135" priority="16" stopIfTrue="1" operator="lessThan">
      <formula>0</formula>
    </cfRule>
  </conditionalFormatting>
  <conditionalFormatting sqref="O15">
    <cfRule type="cellIs" dxfId="134" priority="15" stopIfTrue="1" operator="lessThan">
      <formula>0</formula>
    </cfRule>
  </conditionalFormatting>
  <conditionalFormatting sqref="M15:N15">
    <cfRule type="expression" dxfId="133" priority="14" stopIfTrue="1">
      <formula>IF(#REF!&lt;0,TRUE,FALSE)</formula>
    </cfRule>
  </conditionalFormatting>
  <conditionalFormatting sqref="O20">
    <cfRule type="cellIs" dxfId="132" priority="13" stopIfTrue="1" operator="lessThan">
      <formula>0</formula>
    </cfRule>
  </conditionalFormatting>
  <conditionalFormatting sqref="O20">
    <cfRule type="cellIs" dxfId="131" priority="12" stopIfTrue="1" operator="lessThan">
      <formula>0</formula>
    </cfRule>
  </conditionalFormatting>
  <conditionalFormatting sqref="O20">
    <cfRule type="cellIs" dxfId="130" priority="11" stopIfTrue="1" operator="lessThan">
      <formula>0</formula>
    </cfRule>
  </conditionalFormatting>
  <conditionalFormatting sqref="M20:N20">
    <cfRule type="expression" dxfId="129" priority="10" stopIfTrue="1">
      <formula>IF(#REF!&lt;0,TRUE,FALSE)</formula>
    </cfRule>
  </conditionalFormatting>
  <conditionalFormatting sqref="O25">
    <cfRule type="cellIs" dxfId="128" priority="9" stopIfTrue="1" operator="lessThan">
      <formula>0</formula>
    </cfRule>
  </conditionalFormatting>
  <conditionalFormatting sqref="O25">
    <cfRule type="cellIs" dxfId="127" priority="8" stopIfTrue="1" operator="lessThan">
      <formula>0</formula>
    </cfRule>
  </conditionalFormatting>
  <conditionalFormatting sqref="O25">
    <cfRule type="cellIs" dxfId="126" priority="7" stopIfTrue="1" operator="lessThan">
      <formula>0</formula>
    </cfRule>
  </conditionalFormatting>
  <conditionalFormatting sqref="M25:N25">
    <cfRule type="expression" dxfId="125" priority="6" stopIfTrue="1">
      <formula>IF(#REF!&lt;0,TRUE,FALSE)</formula>
    </cfRule>
  </conditionalFormatting>
  <conditionalFormatting sqref="O30">
    <cfRule type="cellIs" dxfId="124" priority="5" stopIfTrue="1" operator="lessThan">
      <formula>0</formula>
    </cfRule>
  </conditionalFormatting>
  <conditionalFormatting sqref="O30">
    <cfRule type="cellIs" dxfId="123" priority="4" stopIfTrue="1" operator="lessThan">
      <formula>0</formula>
    </cfRule>
  </conditionalFormatting>
  <conditionalFormatting sqref="O30">
    <cfRule type="cellIs" dxfId="122" priority="3" stopIfTrue="1" operator="lessThan">
      <formula>0</formula>
    </cfRule>
  </conditionalFormatting>
  <conditionalFormatting sqref="M30:N30">
    <cfRule type="expression" dxfId="121" priority="2" stopIfTrue="1">
      <formula>IF(#REF!&lt;0,TRUE,FALSE)</formula>
    </cfRule>
  </conditionalFormatting>
  <conditionalFormatting sqref="B10:L30">
    <cfRule type="cellIs" dxfId="12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U36"/>
  <sheetViews>
    <sheetView showGridLines="0" zoomScaleNormal="100" workbookViewId="0"/>
  </sheetViews>
  <sheetFormatPr defaultColWidth="0" defaultRowHeight="12.75" zeroHeight="1" x14ac:dyDescent="0.2"/>
  <cols>
    <col min="1" max="1" width="16.85546875" style="9" customWidth="1"/>
    <col min="2" max="2" width="11.28515625" style="9" customWidth="1"/>
    <col min="3" max="3" width="10.7109375" customWidth="1"/>
    <col min="4" max="4" width="9.5703125" style="9" bestFit="1" customWidth="1"/>
    <col min="5" max="5" width="11.7109375" style="9" customWidth="1"/>
    <col min="6" max="6" width="2.85546875" style="9" customWidth="1"/>
    <col min="7" max="7" width="10.140625" style="9" customWidth="1"/>
    <col min="8" max="10" width="10" style="9" customWidth="1"/>
    <col min="11" max="11" width="3.140625" style="9" customWidth="1"/>
    <col min="12" max="18" width="9.7109375" style="9" bestFit="1" customWidth="1"/>
    <col min="19" max="19" width="5.28515625" style="3" customWidth="1"/>
    <col min="20" max="20" width="9.140625" style="3" hidden="1" customWidth="1"/>
    <col min="21" max="16384" width="9.140625" hidden="1"/>
  </cols>
  <sheetData>
    <row r="1" spans="1:21" x14ac:dyDescent="0.2">
      <c r="A1" s="1"/>
      <c r="B1" s="1"/>
      <c r="D1" s="1"/>
      <c r="E1" s="1"/>
      <c r="F1" s="1"/>
      <c r="G1"/>
      <c r="H1"/>
      <c r="I1"/>
      <c r="J1" s="71"/>
      <c r="K1" s="71"/>
      <c r="L1" s="71"/>
      <c r="M1" s="71"/>
      <c r="N1" s="71"/>
      <c r="O1" s="71"/>
      <c r="P1" s="71"/>
      <c r="Q1" s="71"/>
      <c r="R1" s="71"/>
      <c r="S1"/>
      <c r="T1"/>
    </row>
    <row r="2" spans="1:21" s="116" customFormat="1" ht="16.5" thickBot="1" x14ac:dyDescent="0.3">
      <c r="A2" s="114" t="str">
        <f>"Tabell 6  Befolkningsförändringar, utjämningsåret "&amp;Innehåll!C46</f>
        <v>Tabell 6  Befolkningsförändringar, utjämningsåret 2016</v>
      </c>
      <c r="B2" s="160"/>
      <c r="C2" s="151"/>
      <c r="D2" s="151"/>
      <c r="E2" s="115"/>
      <c r="F2" s="115"/>
      <c r="G2" s="115"/>
      <c r="H2" s="115"/>
      <c r="I2" s="115"/>
      <c r="J2" s="151"/>
      <c r="K2" s="151"/>
      <c r="L2" s="151"/>
      <c r="M2" s="151"/>
      <c r="N2" s="151"/>
      <c r="O2" s="151"/>
      <c r="P2" s="151"/>
      <c r="Q2" s="151"/>
      <c r="R2" s="151"/>
      <c r="S2" s="115"/>
    </row>
    <row r="3" spans="1:21" s="3" customFormat="1" x14ac:dyDescent="0.2">
      <c r="A3" s="5" t="s">
        <v>67</v>
      </c>
      <c r="B3" s="121" t="s">
        <v>38</v>
      </c>
      <c r="C3" s="8" t="s">
        <v>127</v>
      </c>
      <c r="D3" s="6" t="s">
        <v>153</v>
      </c>
      <c r="E3" s="6" t="s">
        <v>156</v>
      </c>
      <c r="F3" s="6"/>
      <c r="G3" s="322"/>
      <c r="H3" s="322"/>
      <c r="I3" s="117"/>
      <c r="J3" s="158"/>
      <c r="K3" s="158"/>
      <c r="S3" s="9"/>
    </row>
    <row r="4" spans="1:21" s="3" customFormat="1" x14ac:dyDescent="0.2">
      <c r="B4" s="121" t="s">
        <v>162</v>
      </c>
      <c r="C4" s="7" t="s">
        <v>198</v>
      </c>
      <c r="D4" s="8" t="s">
        <v>152</v>
      </c>
      <c r="E4" s="8" t="s">
        <v>154</v>
      </c>
      <c r="F4" s="8"/>
      <c r="G4" s="324" t="s">
        <v>158</v>
      </c>
      <c r="H4" s="324"/>
      <c r="I4" s="324"/>
      <c r="J4" s="324"/>
      <c r="K4" s="7"/>
      <c r="L4" s="323" t="s">
        <v>38</v>
      </c>
      <c r="M4" s="323"/>
      <c r="N4" s="323"/>
      <c r="O4" s="323"/>
      <c r="P4" s="323"/>
      <c r="Q4" s="323"/>
      <c r="R4" s="323"/>
      <c r="S4" s="9"/>
    </row>
    <row r="5" spans="1:21" s="3" customFormat="1" x14ac:dyDescent="0.2">
      <c r="A5" s="125" t="s">
        <v>24</v>
      </c>
      <c r="B5" s="3">
        <f>Innehåll!C46-2</f>
        <v>2014</v>
      </c>
      <c r="C5" s="121" t="s">
        <v>44</v>
      </c>
      <c r="D5" s="121" t="s">
        <v>151</v>
      </c>
      <c r="E5" s="121" t="str">
        <f>P5</f>
        <v>1/11 2014</v>
      </c>
      <c r="F5" s="121"/>
      <c r="G5" s="122" t="str">
        <f>L5</f>
        <v>1/11 2010</v>
      </c>
      <c r="H5" s="122" t="str">
        <f>M5</f>
        <v>1/11 2011</v>
      </c>
      <c r="I5" s="122" t="str">
        <f>N5</f>
        <v>1/11 2012</v>
      </c>
      <c r="J5" s="122" t="str">
        <f>O5</f>
        <v>1/11 2013</v>
      </c>
      <c r="K5" s="7"/>
      <c r="L5" s="144" t="str">
        <f>"1/11 "&amp;Innehåll!C46-6</f>
        <v>1/11 2010</v>
      </c>
      <c r="M5" s="144" t="str">
        <f>"1/11 "&amp;Innehåll!C46-5</f>
        <v>1/11 2011</v>
      </c>
      <c r="N5" s="144" t="str">
        <f>"1/11 "&amp;Innehåll!C46-4</f>
        <v>1/11 2012</v>
      </c>
      <c r="O5" s="144" t="str">
        <f>"1/11 "&amp;Innehåll!C46-3</f>
        <v>1/11 2013</v>
      </c>
      <c r="P5" s="144" t="str">
        <f>"1/11 "&amp;Innehåll!C46-2</f>
        <v>1/11 2014</v>
      </c>
      <c r="Q5" s="144" t="str">
        <f>"30/6 "&amp;Innehåll!C46-1</f>
        <v>30/6 2015</v>
      </c>
      <c r="R5" s="144" t="str">
        <f>"1/11 "&amp;Innehåll!C46-1</f>
        <v>1/11 2015</v>
      </c>
      <c r="S5" s="9"/>
    </row>
    <row r="6" spans="1:21" s="3" customFormat="1" x14ac:dyDescent="0.2">
      <c r="A6" s="125" t="s">
        <v>29</v>
      </c>
      <c r="B6" s="142"/>
      <c r="D6" s="121" t="s">
        <v>155</v>
      </c>
      <c r="E6" s="7" t="s">
        <v>157</v>
      </c>
      <c r="F6" s="7"/>
      <c r="G6" s="121" t="s">
        <v>157</v>
      </c>
      <c r="H6" s="121" t="s">
        <v>157</v>
      </c>
      <c r="I6" s="121" t="s">
        <v>157</v>
      </c>
      <c r="J6" s="121" t="s">
        <v>157</v>
      </c>
      <c r="K6" s="121"/>
      <c r="L6" s="121"/>
      <c r="M6" s="121"/>
      <c r="N6" s="121"/>
      <c r="O6" s="121"/>
      <c r="P6" s="121"/>
      <c r="Q6" s="121"/>
      <c r="R6" s="121"/>
      <c r="S6" s="9"/>
    </row>
    <row r="7" spans="1:21" s="3" customFormat="1" x14ac:dyDescent="0.2">
      <c r="A7" s="125"/>
      <c r="B7" s="142"/>
      <c r="D7" s="121" t="s">
        <v>154</v>
      </c>
      <c r="E7" s="121" t="str">
        <f>IF(R11="",Q5,R5)</f>
        <v>1/11 2015</v>
      </c>
      <c r="F7" s="121"/>
      <c r="G7" s="122" t="str">
        <f>M5</f>
        <v>1/11 2011</v>
      </c>
      <c r="H7" s="122" t="str">
        <f>N5</f>
        <v>1/11 2012</v>
      </c>
      <c r="I7" s="122" t="str">
        <f>O5</f>
        <v>1/11 2013</v>
      </c>
      <c r="J7" s="122" t="str">
        <f>P5</f>
        <v>1/11 2014</v>
      </c>
      <c r="K7" s="121"/>
      <c r="L7" s="121"/>
      <c r="M7" s="121"/>
      <c r="N7" s="121"/>
      <c r="O7" s="121"/>
      <c r="P7" s="121"/>
      <c r="R7" s="121"/>
      <c r="S7" s="9"/>
    </row>
    <row r="8" spans="1:21" s="3" customFormat="1" x14ac:dyDescent="0.2">
      <c r="B8" s="142"/>
      <c r="C8" s="162"/>
      <c r="D8" s="121" t="str">
        <f>"år "&amp;Innehåll!C46-2006&amp;" - "&amp;Innehåll!C46-2002</f>
        <v>år 10 - 14</v>
      </c>
      <c r="E8" s="162"/>
      <c r="F8" s="162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9"/>
    </row>
    <row r="9" spans="1:21" s="3" customFormat="1" x14ac:dyDescent="0.2">
      <c r="A9" s="145"/>
      <c r="B9" s="154"/>
      <c r="C9" s="163"/>
      <c r="D9" s="147" t="s">
        <v>159</v>
      </c>
      <c r="E9" s="147" t="s">
        <v>159</v>
      </c>
      <c r="F9" s="163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9"/>
    </row>
    <row r="10" spans="1:21" s="11" customFormat="1" ht="12" customHeight="1" x14ac:dyDescent="0.2">
      <c r="B10" s="149"/>
      <c r="D10" s="161" t="s">
        <v>183</v>
      </c>
      <c r="E10" s="161" t="s">
        <v>184</v>
      </c>
      <c r="F10" s="134"/>
      <c r="G10" s="134"/>
      <c r="H10" s="149"/>
      <c r="I10" s="149"/>
      <c r="J10" s="134"/>
      <c r="K10" s="134"/>
      <c r="L10" s="149"/>
      <c r="M10" s="149"/>
      <c r="N10" s="149"/>
      <c r="O10" s="149"/>
      <c r="P10" s="149"/>
      <c r="Q10" s="149"/>
      <c r="R10" s="134"/>
      <c r="S10" s="9"/>
    </row>
    <row r="11" spans="1:21" s="203" customFormat="1" x14ac:dyDescent="0.2">
      <c r="A11" s="203" t="s">
        <v>219</v>
      </c>
      <c r="B11" s="207">
        <v>9747355</v>
      </c>
      <c r="C11" s="207"/>
      <c r="D11" s="208">
        <v>8.6360942549852399E-3</v>
      </c>
      <c r="E11" s="208">
        <v>1.0357729283078E-2</v>
      </c>
      <c r="F11" s="208"/>
      <c r="G11" s="208">
        <v>7.2047932043127804E-3</v>
      </c>
      <c r="H11" s="208">
        <v>7.4231976112548396E-3</v>
      </c>
      <c r="I11" s="208">
        <v>9.1281071242413896E-3</v>
      </c>
      <c r="J11" s="208">
        <v>1.0792447134707501E-2</v>
      </c>
      <c r="K11" s="204"/>
      <c r="L11" s="207">
        <v>9408320</v>
      </c>
      <c r="M11" s="207">
        <v>9476105</v>
      </c>
      <c r="N11" s="207">
        <v>9546448</v>
      </c>
      <c r="O11" s="207">
        <v>9633589</v>
      </c>
      <c r="P11" s="207">
        <v>9737559</v>
      </c>
      <c r="Q11" s="207">
        <v>9793172</v>
      </c>
      <c r="R11" s="207">
        <v>9838418</v>
      </c>
    </row>
    <row r="12" spans="1:21" ht="18" customHeight="1" x14ac:dyDescent="0.2">
      <c r="A12" s="9" t="s">
        <v>220</v>
      </c>
      <c r="B12" s="128">
        <v>2198044</v>
      </c>
      <c r="C12" s="128">
        <v>36</v>
      </c>
      <c r="D12" s="159">
        <v>1.7346147710543901E-2</v>
      </c>
      <c r="E12" s="159">
        <v>1.42633508606731E-2</v>
      </c>
      <c r="F12" s="159"/>
      <c r="G12" s="159">
        <v>1.8393399252362701E-2</v>
      </c>
      <c r="H12" s="159">
        <v>1.6971581999538299E-2</v>
      </c>
      <c r="I12" s="159">
        <v>1.6914413491593699E-2</v>
      </c>
      <c r="J12" s="159">
        <v>1.7105923718028299E-2</v>
      </c>
      <c r="K12" s="13"/>
      <c r="L12" s="128">
        <v>2050192</v>
      </c>
      <c r="M12" s="128">
        <v>2087902</v>
      </c>
      <c r="N12" s="128">
        <v>2123337</v>
      </c>
      <c r="O12" s="128">
        <v>2159252</v>
      </c>
      <c r="P12" s="128">
        <v>2196188</v>
      </c>
      <c r="Q12" s="128">
        <v>2213528</v>
      </c>
      <c r="R12" s="128">
        <v>2227513</v>
      </c>
      <c r="S12" s="72"/>
      <c r="T12" s="72"/>
      <c r="U12" s="38"/>
    </row>
    <row r="13" spans="1:21" x14ac:dyDescent="0.2">
      <c r="A13" s="9" t="s">
        <v>221</v>
      </c>
      <c r="B13" s="128">
        <v>348942</v>
      </c>
      <c r="C13" s="128">
        <v>0</v>
      </c>
      <c r="D13" s="159">
        <v>9.8151277927609505E-3</v>
      </c>
      <c r="E13" s="159">
        <v>1.3243742747030799E-2</v>
      </c>
      <c r="F13" s="159"/>
      <c r="G13" s="159">
        <v>8.4708139787797593E-3</v>
      </c>
      <c r="H13" s="159">
        <v>8.8605650198247399E-3</v>
      </c>
      <c r="I13" s="159">
        <v>1.0759521473650301E-2</v>
      </c>
      <c r="J13" s="159">
        <v>1.11723102865802E-2</v>
      </c>
      <c r="K13" s="13"/>
      <c r="L13" s="128">
        <v>335623</v>
      </c>
      <c r="M13" s="128">
        <v>338466</v>
      </c>
      <c r="N13" s="128">
        <v>341465</v>
      </c>
      <c r="O13" s="128">
        <v>345139</v>
      </c>
      <c r="P13" s="128">
        <v>348995</v>
      </c>
      <c r="Q13" s="128">
        <v>350731</v>
      </c>
      <c r="R13" s="128">
        <v>353617</v>
      </c>
      <c r="S13" s="72"/>
      <c r="T13" s="72"/>
      <c r="U13" s="38"/>
    </row>
    <row r="14" spans="1:21" x14ac:dyDescent="0.2">
      <c r="A14" s="9" t="s">
        <v>222</v>
      </c>
      <c r="B14" s="128">
        <v>280666</v>
      </c>
      <c r="C14" s="128">
        <v>0</v>
      </c>
      <c r="D14" s="159">
        <v>9.0147468689838507E-3</v>
      </c>
      <c r="E14" s="159">
        <v>1.01412570450168E-2</v>
      </c>
      <c r="F14" s="159"/>
      <c r="G14" s="159">
        <v>6.6554509992420201E-3</v>
      </c>
      <c r="H14" s="159">
        <v>7.6252043121338396E-3</v>
      </c>
      <c r="I14" s="159">
        <v>1.0217583867663501E-2</v>
      </c>
      <c r="J14" s="159">
        <v>1.15684109492159E-2</v>
      </c>
      <c r="K14" s="13"/>
      <c r="L14" s="128">
        <v>270455</v>
      </c>
      <c r="M14" s="128">
        <v>272255</v>
      </c>
      <c r="N14" s="128">
        <v>274331</v>
      </c>
      <c r="O14" s="128">
        <v>277134</v>
      </c>
      <c r="P14" s="128">
        <v>280340</v>
      </c>
      <c r="Q14" s="128">
        <v>282339</v>
      </c>
      <c r="R14" s="128">
        <v>283183</v>
      </c>
      <c r="S14" s="72"/>
      <c r="T14" s="72"/>
      <c r="U14" s="38"/>
    </row>
    <row r="15" spans="1:21" x14ac:dyDescent="0.2">
      <c r="A15" s="9" t="s">
        <v>223</v>
      </c>
      <c r="B15" s="128">
        <v>442105</v>
      </c>
      <c r="C15" s="128">
        <v>0</v>
      </c>
      <c r="D15" s="159">
        <v>6.8220223615080801E-3</v>
      </c>
      <c r="E15" s="159">
        <v>9.1015116344901805E-3</v>
      </c>
      <c r="F15" s="159"/>
      <c r="G15" s="159">
        <v>3.1019621714200602E-3</v>
      </c>
      <c r="H15" s="159">
        <v>5.5699773349943502E-3</v>
      </c>
      <c r="I15" s="159">
        <v>9.4079757856513398E-3</v>
      </c>
      <c r="J15" s="159">
        <v>9.2220139872925908E-3</v>
      </c>
      <c r="K15" s="13"/>
      <c r="L15" s="128">
        <v>429728</v>
      </c>
      <c r="M15" s="128">
        <v>431061</v>
      </c>
      <c r="N15" s="128">
        <v>433462</v>
      </c>
      <c r="O15" s="128">
        <v>437540</v>
      </c>
      <c r="P15" s="128">
        <v>441575</v>
      </c>
      <c r="Q15" s="128">
        <v>443376</v>
      </c>
      <c r="R15" s="128">
        <v>445594</v>
      </c>
      <c r="S15" s="72"/>
      <c r="T15" s="72"/>
      <c r="U15" s="38"/>
    </row>
    <row r="16" spans="1:21" x14ac:dyDescent="0.2">
      <c r="A16" s="9" t="s">
        <v>224</v>
      </c>
      <c r="B16" s="128">
        <v>344262</v>
      </c>
      <c r="C16" s="128">
        <v>0</v>
      </c>
      <c r="D16" s="159">
        <v>5.2261629625780497E-3</v>
      </c>
      <c r="E16" s="159">
        <v>1.01296443285331E-2</v>
      </c>
      <c r="F16" s="159"/>
      <c r="G16" s="159">
        <v>3.01920176699006E-3</v>
      </c>
      <c r="H16" s="159">
        <v>3.0959477418228201E-3</v>
      </c>
      <c r="I16" s="159">
        <v>5.4410206929924702E-3</v>
      </c>
      <c r="J16" s="159">
        <v>9.3616746539261792E-3</v>
      </c>
      <c r="K16" s="13"/>
      <c r="L16" s="128">
        <v>336844</v>
      </c>
      <c r="M16" s="128">
        <v>337861</v>
      </c>
      <c r="N16" s="128">
        <v>338907</v>
      </c>
      <c r="O16" s="128">
        <v>340751</v>
      </c>
      <c r="P16" s="128">
        <v>343941</v>
      </c>
      <c r="Q16" s="128">
        <v>345907</v>
      </c>
      <c r="R16" s="128">
        <v>347425</v>
      </c>
      <c r="S16" s="72"/>
      <c r="T16" s="72"/>
      <c r="U16" s="38"/>
    </row>
    <row r="17" spans="1:21" ht="18" customHeight="1" x14ac:dyDescent="0.2">
      <c r="A17" s="9" t="s">
        <v>225</v>
      </c>
      <c r="B17" s="128">
        <v>189128</v>
      </c>
      <c r="C17" s="128">
        <v>0</v>
      </c>
      <c r="D17" s="159">
        <v>6.6246750770446701E-3</v>
      </c>
      <c r="E17" s="159">
        <v>1.2018454074038801E-2</v>
      </c>
      <c r="F17" s="159"/>
      <c r="G17" s="159">
        <v>3.7634876435781398E-3</v>
      </c>
      <c r="H17" s="159">
        <v>6.1279556143126503E-3</v>
      </c>
      <c r="I17" s="159">
        <v>7.0491935701015099E-3</v>
      </c>
      <c r="J17" s="159">
        <v>9.5666402857692897E-3</v>
      </c>
      <c r="K17" s="13"/>
      <c r="L17" s="128">
        <v>183872</v>
      </c>
      <c r="M17" s="128">
        <v>184564</v>
      </c>
      <c r="N17" s="128">
        <v>185695</v>
      </c>
      <c r="O17" s="128">
        <v>187004</v>
      </c>
      <c r="P17" s="128">
        <v>188793</v>
      </c>
      <c r="Q17" s="128">
        <v>190120</v>
      </c>
      <c r="R17" s="128">
        <v>191062</v>
      </c>
      <c r="S17" s="72"/>
      <c r="T17" s="72"/>
      <c r="U17" s="38"/>
    </row>
    <row r="18" spans="1:21" x14ac:dyDescent="0.2">
      <c r="A18" s="9" t="s">
        <v>226</v>
      </c>
      <c r="B18" s="128">
        <v>235598</v>
      </c>
      <c r="C18" s="128">
        <v>0</v>
      </c>
      <c r="D18" s="159">
        <v>1.869885214004E-3</v>
      </c>
      <c r="E18" s="159">
        <v>7.8908789597807397E-3</v>
      </c>
      <c r="F18" s="159"/>
      <c r="G18" s="159">
        <v>-2.1705346707594302E-3</v>
      </c>
      <c r="H18" s="159">
        <v>1.1369681992139901E-3</v>
      </c>
      <c r="I18" s="159">
        <v>2.4213490128181499E-3</v>
      </c>
      <c r="J18" s="159">
        <v>6.10929176677811E-3</v>
      </c>
      <c r="K18" s="13"/>
      <c r="L18" s="128">
        <v>233583</v>
      </c>
      <c r="M18" s="128">
        <v>233076</v>
      </c>
      <c r="N18" s="128">
        <v>233341</v>
      </c>
      <c r="O18" s="128">
        <v>233906</v>
      </c>
      <c r="P18" s="128">
        <v>235335</v>
      </c>
      <c r="Q18" s="128">
        <v>236399</v>
      </c>
      <c r="R18" s="128">
        <v>237192</v>
      </c>
      <c r="S18" s="72"/>
      <c r="T18" s="72"/>
      <c r="U18" s="38"/>
    </row>
    <row r="19" spans="1:21" x14ac:dyDescent="0.2">
      <c r="A19" s="9" t="s">
        <v>227</v>
      </c>
      <c r="B19" s="128">
        <v>57255</v>
      </c>
      <c r="C19" s="128">
        <v>0</v>
      </c>
      <c r="D19" s="159">
        <v>-2.5333154830731202E-4</v>
      </c>
      <c r="E19" s="159">
        <v>3.37406688694254E-3</v>
      </c>
      <c r="F19" s="159"/>
      <c r="G19" s="159">
        <v>1.18758623098552E-3</v>
      </c>
      <c r="H19" s="159">
        <v>-5.4075740924869602E-4</v>
      </c>
      <c r="I19" s="159">
        <v>-2.6005305780508201E-3</v>
      </c>
      <c r="J19" s="159">
        <v>9.4493149246679595E-4</v>
      </c>
      <c r="K19" s="13"/>
      <c r="L19" s="128">
        <v>57259</v>
      </c>
      <c r="M19" s="128">
        <v>57327</v>
      </c>
      <c r="N19" s="128">
        <v>57296</v>
      </c>
      <c r="O19" s="128">
        <v>57147</v>
      </c>
      <c r="P19" s="128">
        <v>57201</v>
      </c>
      <c r="Q19" s="128">
        <v>57316</v>
      </c>
      <c r="R19" s="128">
        <v>57394</v>
      </c>
      <c r="S19" s="72"/>
      <c r="T19" s="72"/>
      <c r="U19" s="38"/>
    </row>
    <row r="20" spans="1:21" x14ac:dyDescent="0.2">
      <c r="A20" s="9" t="s">
        <v>228</v>
      </c>
      <c r="B20" s="128">
        <v>154157</v>
      </c>
      <c r="C20" s="128">
        <v>0</v>
      </c>
      <c r="D20" s="159">
        <v>1.00469499422817E-3</v>
      </c>
      <c r="E20" s="159">
        <v>1.3286554266965501E-2</v>
      </c>
      <c r="F20" s="159"/>
      <c r="G20" s="159">
        <v>-6.4580098892353505E-4</v>
      </c>
      <c r="H20" s="159">
        <v>-4.8760109400191902E-3</v>
      </c>
      <c r="I20" s="159">
        <v>2.2105318395298202E-3</v>
      </c>
      <c r="J20" s="159">
        <v>7.3696404845898598E-3</v>
      </c>
      <c r="K20" s="13"/>
      <c r="L20" s="128">
        <v>153298</v>
      </c>
      <c r="M20" s="128">
        <v>153199</v>
      </c>
      <c r="N20" s="128">
        <v>152452</v>
      </c>
      <c r="O20" s="128">
        <v>152789</v>
      </c>
      <c r="P20" s="128">
        <v>153915</v>
      </c>
      <c r="Q20" s="128">
        <v>155149</v>
      </c>
      <c r="R20" s="128">
        <v>155960</v>
      </c>
      <c r="S20" s="72"/>
      <c r="T20" s="72"/>
      <c r="U20" s="38"/>
    </row>
    <row r="21" spans="1:21" x14ac:dyDescent="0.2">
      <c r="A21" s="9" t="s">
        <v>229</v>
      </c>
      <c r="B21" s="128">
        <v>1288908</v>
      </c>
      <c r="C21" s="128">
        <v>0</v>
      </c>
      <c r="D21" s="159">
        <v>8.9543191054073396E-3</v>
      </c>
      <c r="E21" s="159">
        <v>1.1189681533412901E-2</v>
      </c>
      <c r="F21" s="159"/>
      <c r="G21" s="159">
        <v>7.97614322438428E-3</v>
      </c>
      <c r="H21" s="159">
        <v>8.0528057023001795E-3</v>
      </c>
      <c r="I21" s="159">
        <v>8.2135035513141892E-3</v>
      </c>
      <c r="J21" s="159">
        <v>1.15793825062832E-2</v>
      </c>
      <c r="K21" s="13"/>
      <c r="L21" s="128">
        <v>1242079</v>
      </c>
      <c r="M21" s="128">
        <v>1251986</v>
      </c>
      <c r="N21" s="128">
        <v>1262068</v>
      </c>
      <c r="O21" s="128">
        <v>1272434</v>
      </c>
      <c r="P21" s="128">
        <v>1287168</v>
      </c>
      <c r="Q21" s="128">
        <v>1294687</v>
      </c>
      <c r="R21" s="128">
        <v>1301571</v>
      </c>
      <c r="S21" s="72"/>
      <c r="T21" s="72"/>
      <c r="U21" s="38"/>
    </row>
    <row r="22" spans="1:21" ht="18" customHeight="1" x14ac:dyDescent="0.2">
      <c r="A22" s="9" t="s">
        <v>230</v>
      </c>
      <c r="B22" s="128">
        <v>310665</v>
      </c>
      <c r="C22" s="128">
        <v>0</v>
      </c>
      <c r="D22" s="159">
        <v>9.0622076784143708E-3</v>
      </c>
      <c r="E22" s="159">
        <v>1.2200900642441099E-2</v>
      </c>
      <c r="F22" s="159"/>
      <c r="G22" s="159">
        <v>6.9478792091649203E-3</v>
      </c>
      <c r="H22" s="159">
        <v>8.4398968493928101E-3</v>
      </c>
      <c r="I22" s="159">
        <v>8.1487576106631602E-3</v>
      </c>
      <c r="J22" s="159">
        <v>1.27217408904239E-2</v>
      </c>
      <c r="K22" s="13"/>
      <c r="L22" s="128">
        <v>299228</v>
      </c>
      <c r="M22" s="128">
        <v>301307</v>
      </c>
      <c r="N22" s="128">
        <v>303850</v>
      </c>
      <c r="O22" s="128">
        <v>306326</v>
      </c>
      <c r="P22" s="128">
        <v>310223</v>
      </c>
      <c r="Q22" s="128">
        <v>312599</v>
      </c>
      <c r="R22" s="128">
        <v>314008</v>
      </c>
      <c r="S22" s="72"/>
      <c r="T22" s="72"/>
      <c r="U22" s="38"/>
    </row>
    <row r="23" spans="1:21" x14ac:dyDescent="0.2">
      <c r="A23" s="9" t="s">
        <v>231</v>
      </c>
      <c r="B23" s="128">
        <v>1632012</v>
      </c>
      <c r="C23" s="128">
        <v>0</v>
      </c>
      <c r="D23" s="159">
        <v>8.0239562025263798E-3</v>
      </c>
      <c r="E23" s="159">
        <v>9.6409912943424894E-3</v>
      </c>
      <c r="F23" s="159"/>
      <c r="G23" s="159">
        <v>6.6378027998837304E-3</v>
      </c>
      <c r="H23" s="159">
        <v>5.71268964449972E-3</v>
      </c>
      <c r="I23" s="159">
        <v>9.1586914367923905E-3</v>
      </c>
      <c r="J23" s="159">
        <v>1.0594157965267101E-2</v>
      </c>
      <c r="K23" s="13"/>
      <c r="L23" s="128">
        <v>1579137</v>
      </c>
      <c r="M23" s="128">
        <v>1589619</v>
      </c>
      <c r="N23" s="128">
        <v>1598700</v>
      </c>
      <c r="O23" s="128">
        <v>1613342</v>
      </c>
      <c r="P23" s="128">
        <v>1630434</v>
      </c>
      <c r="Q23" s="128">
        <v>1639525</v>
      </c>
      <c r="R23" s="128">
        <v>1646153</v>
      </c>
      <c r="S23" s="72"/>
      <c r="T23" s="72"/>
      <c r="U23" s="38"/>
    </row>
    <row r="24" spans="1:21" x14ac:dyDescent="0.2">
      <c r="A24" s="9" t="s">
        <v>232</v>
      </c>
      <c r="B24" s="128">
        <v>274691</v>
      </c>
      <c r="C24" s="128">
        <v>0</v>
      </c>
      <c r="D24" s="159">
        <v>9.9407739143542195E-4</v>
      </c>
      <c r="E24" s="159">
        <v>4.0611466638499696E-3</v>
      </c>
      <c r="F24" s="159"/>
      <c r="G24" s="159">
        <v>-2.1245940964807102E-3</v>
      </c>
      <c r="H24" s="159">
        <v>8.4285206480433003E-4</v>
      </c>
      <c r="I24" s="159">
        <v>1.86735893201715E-3</v>
      </c>
      <c r="J24" s="159">
        <v>3.3988370860636701E-3</v>
      </c>
      <c r="K24" s="13"/>
      <c r="L24" s="128">
        <v>273464</v>
      </c>
      <c r="M24" s="128">
        <v>272883</v>
      </c>
      <c r="N24" s="128">
        <v>273113</v>
      </c>
      <c r="O24" s="128">
        <v>273623</v>
      </c>
      <c r="P24" s="128">
        <v>274553</v>
      </c>
      <c r="Q24" s="128">
        <v>274825</v>
      </c>
      <c r="R24" s="128">
        <v>275668</v>
      </c>
      <c r="S24" s="72"/>
      <c r="T24" s="72"/>
      <c r="U24" s="38"/>
    </row>
    <row r="25" spans="1:21" x14ac:dyDescent="0.2">
      <c r="A25" s="9" t="s">
        <v>233</v>
      </c>
      <c r="B25" s="128">
        <v>288150</v>
      </c>
      <c r="C25" s="128">
        <v>0</v>
      </c>
      <c r="D25" s="159">
        <v>6.6058124755401498E-3</v>
      </c>
      <c r="E25" s="159">
        <v>1.1232049058086099E-2</v>
      </c>
      <c r="F25" s="159"/>
      <c r="G25" s="159">
        <v>4.1294587089820197E-3</v>
      </c>
      <c r="H25" s="159">
        <v>5.4347246560199599E-3</v>
      </c>
      <c r="I25" s="159">
        <v>7.7704088125910304E-3</v>
      </c>
      <c r="J25" s="159">
        <v>9.096139139708E-3</v>
      </c>
      <c r="K25" s="13"/>
      <c r="L25" s="128">
        <v>280182</v>
      </c>
      <c r="M25" s="128">
        <v>281339</v>
      </c>
      <c r="N25" s="128">
        <v>282868</v>
      </c>
      <c r="O25" s="128">
        <v>285066</v>
      </c>
      <c r="P25" s="128">
        <v>287659</v>
      </c>
      <c r="Q25" s="128">
        <v>289425</v>
      </c>
      <c r="R25" s="128">
        <v>290890</v>
      </c>
      <c r="S25" s="72"/>
      <c r="T25" s="72"/>
      <c r="U25" s="38"/>
    </row>
    <row r="26" spans="1:21" x14ac:dyDescent="0.2">
      <c r="A26" s="9" t="s">
        <v>234</v>
      </c>
      <c r="B26" s="128">
        <v>261703</v>
      </c>
      <c r="C26" s="128">
        <v>0</v>
      </c>
      <c r="D26" s="159">
        <v>8.7489737914148193E-3</v>
      </c>
      <c r="E26" s="159">
        <v>1.03499713138267E-2</v>
      </c>
      <c r="F26" s="159"/>
      <c r="G26" s="159">
        <v>5.4812532426127799E-3</v>
      </c>
      <c r="H26" s="159">
        <v>8.5788223616576308E-3</v>
      </c>
      <c r="I26" s="159">
        <v>9.8258604462252794E-3</v>
      </c>
      <c r="J26" s="159">
        <v>1.11186309581359E-2</v>
      </c>
      <c r="K26" s="13"/>
      <c r="L26" s="128">
        <v>252497</v>
      </c>
      <c r="M26" s="128">
        <v>253881</v>
      </c>
      <c r="N26" s="128">
        <v>256059</v>
      </c>
      <c r="O26" s="128">
        <v>258575</v>
      </c>
      <c r="P26" s="128">
        <v>261450</v>
      </c>
      <c r="Q26" s="128">
        <v>263158</v>
      </c>
      <c r="R26" s="128">
        <v>264156</v>
      </c>
      <c r="S26" s="72"/>
      <c r="T26" s="72"/>
      <c r="U26" s="38"/>
    </row>
    <row r="27" spans="1:21" ht="18" customHeight="1" x14ac:dyDescent="0.2">
      <c r="A27" s="9" t="s">
        <v>235</v>
      </c>
      <c r="B27" s="128">
        <v>278903</v>
      </c>
      <c r="C27" s="128">
        <v>0</v>
      </c>
      <c r="D27" s="159">
        <v>1.34165036156864E-3</v>
      </c>
      <c r="E27" s="159">
        <v>7.5204164049178903E-3</v>
      </c>
      <c r="F27" s="159"/>
      <c r="G27" s="159">
        <v>-1.2811953010809E-3</v>
      </c>
      <c r="H27" s="159">
        <v>-1.2683843457521799E-3</v>
      </c>
      <c r="I27" s="159">
        <v>2.6738645121373202E-3</v>
      </c>
      <c r="J27" s="159">
        <v>5.2576880606817304E-3</v>
      </c>
      <c r="K27" s="13"/>
      <c r="L27" s="128">
        <v>277085</v>
      </c>
      <c r="M27" s="128">
        <v>276730</v>
      </c>
      <c r="N27" s="128">
        <v>276379</v>
      </c>
      <c r="O27" s="128">
        <v>277118</v>
      </c>
      <c r="P27" s="128">
        <v>278575</v>
      </c>
      <c r="Q27" s="128">
        <v>279868</v>
      </c>
      <c r="R27" s="128">
        <v>280670</v>
      </c>
      <c r="S27" s="72"/>
      <c r="T27" s="72"/>
      <c r="U27" s="38"/>
    </row>
    <row r="28" spans="1:21" x14ac:dyDescent="0.2">
      <c r="A28" s="9" t="s">
        <v>236</v>
      </c>
      <c r="B28" s="128">
        <v>279991</v>
      </c>
      <c r="C28" s="128">
        <v>0</v>
      </c>
      <c r="D28" s="159">
        <v>2.7831102265645198E-3</v>
      </c>
      <c r="E28" s="159">
        <v>7.1366766542001296E-3</v>
      </c>
      <c r="F28" s="159"/>
      <c r="G28" s="159">
        <v>-1.6088795690372001E-3</v>
      </c>
      <c r="H28" s="159">
        <v>1.01396005721632E-3</v>
      </c>
      <c r="I28" s="159">
        <v>4.7463145518675904E-3</v>
      </c>
      <c r="J28" s="159">
        <v>7.0030280445169402E-3</v>
      </c>
      <c r="K28" s="13"/>
      <c r="L28" s="128">
        <v>276590</v>
      </c>
      <c r="M28" s="128">
        <v>276145</v>
      </c>
      <c r="N28" s="128">
        <v>276425</v>
      </c>
      <c r="O28" s="128">
        <v>277737</v>
      </c>
      <c r="P28" s="128">
        <v>279682</v>
      </c>
      <c r="Q28" s="128">
        <v>281053</v>
      </c>
      <c r="R28" s="128">
        <v>281678</v>
      </c>
      <c r="S28" s="72"/>
      <c r="T28" s="72"/>
      <c r="U28" s="38"/>
    </row>
    <row r="29" spans="1:21" x14ac:dyDescent="0.2">
      <c r="A29" s="9" t="s">
        <v>237</v>
      </c>
      <c r="B29" s="128">
        <v>243061</v>
      </c>
      <c r="C29" s="128">
        <v>0</v>
      </c>
      <c r="D29" s="159">
        <v>2.0589435416806801E-4</v>
      </c>
      <c r="E29" s="159">
        <v>4.4367982614994597E-3</v>
      </c>
      <c r="F29" s="159"/>
      <c r="G29" s="159">
        <v>-2.55387860014499E-3</v>
      </c>
      <c r="H29" s="159">
        <v>-7.7225498455489995E-4</v>
      </c>
      <c r="I29" s="159">
        <v>3.30631796033245E-5</v>
      </c>
      <c r="J29" s="159">
        <v>4.1286280473945003E-3</v>
      </c>
      <c r="K29" s="13"/>
      <c r="L29" s="128">
        <v>242768</v>
      </c>
      <c r="M29" s="128">
        <v>242148</v>
      </c>
      <c r="N29" s="128">
        <v>241961</v>
      </c>
      <c r="O29" s="128">
        <v>241969</v>
      </c>
      <c r="P29" s="128">
        <v>242968</v>
      </c>
      <c r="Q29" s="128">
        <v>243754</v>
      </c>
      <c r="R29" s="128">
        <v>244046</v>
      </c>
      <c r="S29" s="72"/>
      <c r="T29" s="72"/>
      <c r="U29" s="38"/>
    </row>
    <row r="30" spans="1:21" x14ac:dyDescent="0.2">
      <c r="A30" s="9" t="s">
        <v>238</v>
      </c>
      <c r="B30" s="128">
        <v>126765</v>
      </c>
      <c r="C30" s="128">
        <v>0</v>
      </c>
      <c r="D30" s="159">
        <v>-5.9242291356786902E-5</v>
      </c>
      <c r="E30" s="159">
        <v>4.6531837573076298E-3</v>
      </c>
      <c r="F30" s="159"/>
      <c r="G30" s="159">
        <v>-2.3141931916910198E-3</v>
      </c>
      <c r="H30" s="159">
        <v>-1.3458204358874899E-3</v>
      </c>
      <c r="I30" s="159">
        <v>1.3872704067476799E-3</v>
      </c>
      <c r="J30" s="159">
        <v>2.0423995820205501E-3</v>
      </c>
      <c r="K30" s="13"/>
      <c r="L30" s="128">
        <v>126610</v>
      </c>
      <c r="M30" s="128">
        <v>126317</v>
      </c>
      <c r="N30" s="128">
        <v>126147</v>
      </c>
      <c r="O30" s="128">
        <v>126322</v>
      </c>
      <c r="P30" s="128">
        <v>126580</v>
      </c>
      <c r="Q30" s="128">
        <v>127043</v>
      </c>
      <c r="R30" s="128">
        <v>127169</v>
      </c>
      <c r="S30" s="72"/>
      <c r="T30" s="72"/>
      <c r="U30" s="38"/>
    </row>
    <row r="31" spans="1:21" x14ac:dyDescent="0.2">
      <c r="A31" s="9" t="s">
        <v>239</v>
      </c>
      <c r="B31" s="128">
        <v>262362</v>
      </c>
      <c r="C31" s="128">
        <v>0</v>
      </c>
      <c r="D31" s="159">
        <v>2.8658432165682402E-3</v>
      </c>
      <c r="E31" s="159">
        <v>5.3742729093162996E-3</v>
      </c>
      <c r="F31" s="159"/>
      <c r="G31" s="159">
        <v>1.5857032072872899E-3</v>
      </c>
      <c r="H31" s="159">
        <v>1.7026062973320699E-3</v>
      </c>
      <c r="I31" s="159">
        <v>3.48402578025257E-3</v>
      </c>
      <c r="J31" s="159">
        <v>4.6943858976815503E-3</v>
      </c>
      <c r="K31" s="13"/>
      <c r="L31" s="128">
        <v>259191</v>
      </c>
      <c r="M31" s="128">
        <v>259602</v>
      </c>
      <c r="N31" s="128">
        <v>260044</v>
      </c>
      <c r="O31" s="128">
        <v>260950</v>
      </c>
      <c r="P31" s="128">
        <v>262175</v>
      </c>
      <c r="Q31" s="128">
        <v>262593</v>
      </c>
      <c r="R31" s="128">
        <v>263584</v>
      </c>
      <c r="S31" s="72"/>
      <c r="T31" s="72"/>
      <c r="U31" s="38"/>
    </row>
    <row r="32" spans="1:21" ht="18" customHeight="1" thickBot="1" x14ac:dyDescent="0.25">
      <c r="A32" s="9" t="s">
        <v>240</v>
      </c>
      <c r="B32" s="128">
        <v>249987</v>
      </c>
      <c r="C32" s="128">
        <v>0</v>
      </c>
      <c r="D32" s="159">
        <v>1.1783607930468999E-3</v>
      </c>
      <c r="E32" s="159">
        <v>3.04232433579255E-4</v>
      </c>
      <c r="F32" s="159"/>
      <c r="G32" s="159">
        <v>-7.9634806040983805E-4</v>
      </c>
      <c r="H32" s="159">
        <v>4.4679335203693499E-4</v>
      </c>
      <c r="I32" s="159">
        <v>3.6894281989796698E-3</v>
      </c>
      <c r="J32" s="159">
        <v>1.37895095504379E-3</v>
      </c>
      <c r="K32" s="13"/>
      <c r="L32" s="128">
        <v>248635</v>
      </c>
      <c r="M32" s="128">
        <v>248437</v>
      </c>
      <c r="N32" s="128">
        <v>248548</v>
      </c>
      <c r="O32" s="128">
        <v>249465</v>
      </c>
      <c r="P32" s="128">
        <v>249809</v>
      </c>
      <c r="Q32" s="128">
        <v>249777</v>
      </c>
      <c r="R32" s="128">
        <v>249885</v>
      </c>
      <c r="S32" s="72"/>
      <c r="T32" s="73"/>
      <c r="U32" s="92"/>
    </row>
    <row r="33" spans="1:20" s="9" customFormat="1" ht="4.5" customHeight="1" thickBot="1" x14ac:dyDescent="0.25">
      <c r="A33" s="137"/>
      <c r="B33" s="137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</row>
    <row r="34" spans="1:20" s="9" customFormat="1" ht="12.75" customHeight="1" x14ac:dyDescent="0.2">
      <c r="A34" s="40" t="s">
        <v>160</v>
      </c>
      <c r="B34" s="140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</row>
    <row r="35" spans="1:20" x14ac:dyDescent="0.2">
      <c r="A35"/>
      <c r="B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"/>
  </sheetData>
  <mergeCells count="3">
    <mergeCell ref="G3:H3"/>
    <mergeCell ref="L4:R4"/>
    <mergeCell ref="G4:J4"/>
  </mergeCells>
  <conditionalFormatting sqref="U12:U16 U18:U21 U23:U26 U28:U31">
    <cfRule type="cellIs" dxfId="119" priority="22" stopIfTrue="1" operator="lessThan">
      <formula>0</formula>
    </cfRule>
  </conditionalFormatting>
  <conditionalFormatting sqref="U12:U16 U18:U21 U23:U26 U28:U31">
    <cfRule type="cellIs" dxfId="118" priority="21" stopIfTrue="1" operator="lessThan">
      <formula>0</formula>
    </cfRule>
  </conditionalFormatting>
  <conditionalFormatting sqref="U12:U16 U18:U21 U23:U26 U28:U31">
    <cfRule type="cellIs" dxfId="117" priority="20" stopIfTrue="1" operator="lessThan">
      <formula>0</formula>
    </cfRule>
  </conditionalFormatting>
  <conditionalFormatting sqref="S12:T12 S23:T26 S18:T21 S28:T31">
    <cfRule type="expression" dxfId="116" priority="19" stopIfTrue="1">
      <formula>IF(#REF!&lt;0,TRUE,FALSE)</formula>
    </cfRule>
  </conditionalFormatting>
  <conditionalFormatting sqref="S13:T16">
    <cfRule type="expression" dxfId="115" priority="18" stopIfTrue="1">
      <formula>IF(#REF!&lt;0,TRUE,FALSE)</formula>
    </cfRule>
  </conditionalFormatting>
  <conditionalFormatting sqref="U17">
    <cfRule type="cellIs" dxfId="114" priority="17" stopIfTrue="1" operator="lessThan">
      <formula>0</formula>
    </cfRule>
  </conditionalFormatting>
  <conditionalFormatting sqref="U17">
    <cfRule type="cellIs" dxfId="113" priority="16" stopIfTrue="1" operator="lessThan">
      <formula>0</formula>
    </cfRule>
  </conditionalFormatting>
  <conditionalFormatting sqref="U17">
    <cfRule type="cellIs" dxfId="112" priority="15" stopIfTrue="1" operator="lessThan">
      <formula>0</formula>
    </cfRule>
  </conditionalFormatting>
  <conditionalFormatting sqref="S17:T17">
    <cfRule type="expression" dxfId="111" priority="14" stopIfTrue="1">
      <formula>IF(#REF!&lt;0,TRUE,FALSE)</formula>
    </cfRule>
  </conditionalFormatting>
  <conditionalFormatting sqref="U22">
    <cfRule type="cellIs" dxfId="110" priority="13" stopIfTrue="1" operator="lessThan">
      <formula>0</formula>
    </cfRule>
  </conditionalFormatting>
  <conditionalFormatting sqref="U22">
    <cfRule type="cellIs" dxfId="109" priority="12" stopIfTrue="1" operator="lessThan">
      <formula>0</formula>
    </cfRule>
  </conditionalFormatting>
  <conditionalFormatting sqref="U22">
    <cfRule type="cellIs" dxfId="108" priority="11" stopIfTrue="1" operator="lessThan">
      <formula>0</formula>
    </cfRule>
  </conditionalFormatting>
  <conditionalFormatting sqref="S22:T22">
    <cfRule type="expression" dxfId="107" priority="10" stopIfTrue="1">
      <formula>IF(#REF!&lt;0,TRUE,FALSE)</formula>
    </cfRule>
  </conditionalFormatting>
  <conditionalFormatting sqref="U27">
    <cfRule type="cellIs" dxfId="106" priority="9" stopIfTrue="1" operator="lessThan">
      <formula>0</formula>
    </cfRule>
  </conditionalFormatting>
  <conditionalFormatting sqref="U27">
    <cfRule type="cellIs" dxfId="105" priority="8" stopIfTrue="1" operator="lessThan">
      <formula>0</formula>
    </cfRule>
  </conditionalFormatting>
  <conditionalFormatting sqref="U27">
    <cfRule type="cellIs" dxfId="104" priority="7" stopIfTrue="1" operator="lessThan">
      <formula>0</formula>
    </cfRule>
  </conditionalFormatting>
  <conditionalFormatting sqref="S27:T27">
    <cfRule type="expression" dxfId="103" priority="6" stopIfTrue="1">
      <formula>IF(#REF!&lt;0,TRUE,FALSE)</formula>
    </cfRule>
  </conditionalFormatting>
  <conditionalFormatting sqref="U32">
    <cfRule type="cellIs" dxfId="102" priority="5" stopIfTrue="1" operator="lessThan">
      <formula>0</formula>
    </cfRule>
  </conditionalFormatting>
  <conditionalFormatting sqref="U32">
    <cfRule type="cellIs" dxfId="101" priority="4" stopIfTrue="1" operator="lessThan">
      <formula>0</formula>
    </cfRule>
  </conditionalFormatting>
  <conditionalFormatting sqref="U32">
    <cfRule type="cellIs" dxfId="100" priority="3" stopIfTrue="1" operator="lessThan">
      <formula>0</formula>
    </cfRule>
  </conditionalFormatting>
  <conditionalFormatting sqref="S32:T32">
    <cfRule type="expression" dxfId="99" priority="2" stopIfTrue="1">
      <formula>IF(#REF!&lt;0,TRUE,FALSE)</formula>
    </cfRule>
  </conditionalFormatting>
  <conditionalFormatting sqref="B11:R32">
    <cfRule type="cellIs" dxfId="9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T35"/>
  <sheetViews>
    <sheetView showGridLines="0" zoomScaleNormal="100" workbookViewId="0"/>
  </sheetViews>
  <sheetFormatPr defaultColWidth="0" defaultRowHeight="0" customHeight="1" zeroHeight="1" x14ac:dyDescent="0.2"/>
  <cols>
    <col min="1" max="1" width="16.85546875" style="9" customWidth="1"/>
    <col min="2" max="2" width="11.7109375" customWidth="1"/>
    <col min="3" max="3" width="11.28515625" style="9" customWidth="1"/>
    <col min="4" max="4" width="14" style="9" customWidth="1"/>
    <col min="5" max="5" width="11.7109375" style="9" customWidth="1"/>
    <col min="6" max="6" width="10.42578125" style="9" customWidth="1"/>
    <col min="7" max="7" width="10.140625" style="9" customWidth="1"/>
    <col min="8" max="9" width="10" style="9" customWidth="1"/>
    <col min="10" max="10" width="5.28515625" style="3" customWidth="1"/>
    <col min="11" max="11" width="9.140625" style="3" hidden="1" customWidth="1"/>
    <col min="12" max="12" width="9.140625" hidden="1" customWidth="1"/>
    <col min="13" max="20" width="0" hidden="1" customWidth="1"/>
    <col min="21" max="16384" width="9.140625" hidden="1"/>
  </cols>
  <sheetData>
    <row r="1" spans="1:12" ht="12.75" x14ac:dyDescent="0.2">
      <c r="A1" s="1"/>
      <c r="C1" s="1"/>
      <c r="D1" s="1"/>
      <c r="E1" s="1"/>
      <c r="F1" s="1"/>
      <c r="G1"/>
      <c r="H1"/>
      <c r="I1"/>
      <c r="J1"/>
      <c r="K1"/>
    </row>
    <row r="2" spans="1:12" s="116" customFormat="1" ht="16.5" thickBot="1" x14ac:dyDescent="0.3">
      <c r="A2" s="114" t="str">
        <f>"Tabell 7 Lönekostnader, utjämningsåret "&amp;Innehåll!C46</f>
        <v>Tabell 7 Lönekostnader, utjämningsåret 2016</v>
      </c>
      <c r="B2" s="151"/>
      <c r="C2" s="160"/>
      <c r="D2" s="151"/>
      <c r="E2" s="115"/>
      <c r="F2" s="151"/>
      <c r="G2" s="115"/>
      <c r="H2" s="151"/>
      <c r="I2" s="115"/>
      <c r="J2" s="115"/>
    </row>
    <row r="3" spans="1:12" s="3" customFormat="1" ht="12.75" x14ac:dyDescent="0.2">
      <c r="A3" s="5" t="s">
        <v>67</v>
      </c>
      <c r="B3" s="121" t="s">
        <v>38</v>
      </c>
      <c r="C3" s="8" t="s">
        <v>127</v>
      </c>
      <c r="D3" s="6" t="s">
        <v>161</v>
      </c>
      <c r="E3" s="6" t="s">
        <v>62</v>
      </c>
      <c r="F3" s="8" t="s">
        <v>165</v>
      </c>
      <c r="G3" s="117" t="s">
        <v>167</v>
      </c>
      <c r="H3" s="8" t="s">
        <v>127</v>
      </c>
      <c r="I3" s="117" t="s">
        <v>165</v>
      </c>
      <c r="J3" s="9"/>
    </row>
    <row r="4" spans="1:12" s="3" customFormat="1" ht="12.75" x14ac:dyDescent="0.2">
      <c r="B4" s="121" t="s">
        <v>162</v>
      </c>
      <c r="C4" s="7" t="s">
        <v>198</v>
      </c>
      <c r="D4" s="8" t="s">
        <v>121</v>
      </c>
      <c r="E4" s="8" t="s">
        <v>163</v>
      </c>
      <c r="F4" s="121" t="s">
        <v>166</v>
      </c>
      <c r="G4" s="8" t="s">
        <v>168</v>
      </c>
      <c r="H4" s="7" t="s">
        <v>114</v>
      </c>
      <c r="I4" s="8" t="s">
        <v>169</v>
      </c>
      <c r="J4" s="9"/>
    </row>
    <row r="5" spans="1:12" s="3" customFormat="1" ht="12.75" x14ac:dyDescent="0.2">
      <c r="A5" s="125" t="s">
        <v>24</v>
      </c>
      <c r="B5" s="3">
        <f>Innehåll!C46-2</f>
        <v>2014</v>
      </c>
      <c r="C5" s="7" t="s">
        <v>44</v>
      </c>
      <c r="D5" s="121"/>
      <c r="E5" s="121" t="s">
        <v>164</v>
      </c>
      <c r="G5" s="121" t="s">
        <v>114</v>
      </c>
      <c r="H5" s="121" t="s">
        <v>171</v>
      </c>
      <c r="I5" s="121" t="s">
        <v>170</v>
      </c>
      <c r="J5" s="9"/>
    </row>
    <row r="6" spans="1:12" s="3" customFormat="1" ht="12.75" x14ac:dyDescent="0.2">
      <c r="A6" s="125" t="s">
        <v>29</v>
      </c>
      <c r="C6" s="142"/>
      <c r="D6" s="121"/>
      <c r="E6" s="7"/>
      <c r="F6" s="7"/>
      <c r="G6" s="121"/>
      <c r="H6" s="121" t="s">
        <v>172</v>
      </c>
      <c r="I6" s="121"/>
      <c r="J6" s="9"/>
    </row>
    <row r="7" spans="1:12" s="3" customFormat="1" ht="12.75" x14ac:dyDescent="0.2">
      <c r="A7" s="125"/>
      <c r="C7" s="142"/>
      <c r="D7" s="121"/>
      <c r="E7" s="121"/>
      <c r="F7" s="121"/>
      <c r="G7" s="122"/>
      <c r="H7" s="122" t="s">
        <v>115</v>
      </c>
      <c r="I7" s="122"/>
      <c r="J7" s="9"/>
    </row>
    <row r="8" spans="1:12" s="3" customFormat="1" ht="12.75" x14ac:dyDescent="0.2">
      <c r="A8" s="145"/>
      <c r="B8" s="147"/>
      <c r="C8" s="148" t="s">
        <v>71</v>
      </c>
      <c r="D8" s="147" t="s">
        <v>72</v>
      </c>
      <c r="E8" s="147" t="s">
        <v>73</v>
      </c>
      <c r="F8" s="147" t="s">
        <v>74</v>
      </c>
      <c r="G8" s="147" t="s">
        <v>173</v>
      </c>
      <c r="H8" s="147" t="s">
        <v>77</v>
      </c>
      <c r="I8" s="147" t="s">
        <v>75</v>
      </c>
      <c r="J8" s="9"/>
    </row>
    <row r="9" spans="1:12" s="11" customFormat="1" ht="12" customHeight="1" x14ac:dyDescent="0.2">
      <c r="C9" s="149" t="s">
        <v>194</v>
      </c>
      <c r="D9" s="161" t="s">
        <v>195</v>
      </c>
      <c r="E9" s="161"/>
      <c r="F9" s="134"/>
      <c r="G9" s="134" t="s">
        <v>193</v>
      </c>
      <c r="H9" s="149"/>
      <c r="I9" s="149"/>
      <c r="J9" s="9"/>
    </row>
    <row r="10" spans="1:12" ht="18" customHeight="1" x14ac:dyDescent="0.2">
      <c r="A10" s="9" t="s">
        <v>220</v>
      </c>
      <c r="B10" s="128">
        <v>2198044</v>
      </c>
      <c r="C10" s="128">
        <v>230</v>
      </c>
      <c r="D10" s="128">
        <v>313.43950562794402</v>
      </c>
      <c r="E10" s="128">
        <v>83.215464790171893</v>
      </c>
      <c r="F10" s="9">
        <v>102.2</v>
      </c>
      <c r="G10" s="128">
        <v>14247.250255815599</v>
      </c>
      <c r="H10" s="128">
        <v>19787.847577521701</v>
      </c>
      <c r="I10" s="9">
        <v>0.72</v>
      </c>
      <c r="J10" s="72"/>
      <c r="K10" s="72"/>
      <c r="L10" s="38"/>
    </row>
    <row r="11" spans="1:12" ht="12.75" x14ac:dyDescent="0.2">
      <c r="A11" s="9" t="s">
        <v>221</v>
      </c>
      <c r="B11" s="128">
        <v>348942</v>
      </c>
      <c r="C11" s="128">
        <v>32</v>
      </c>
      <c r="D11" s="128">
        <v>115.06913758578401</v>
      </c>
      <c r="E11" s="128">
        <v>83.215464790171893</v>
      </c>
      <c r="F11" s="9">
        <v>100.8</v>
      </c>
      <c r="G11" s="128">
        <v>14383.642198223</v>
      </c>
      <c r="H11" s="128">
        <v>19977.2808308653</v>
      </c>
      <c r="I11" s="9">
        <v>0.72</v>
      </c>
      <c r="J11" s="72"/>
      <c r="K11" s="72"/>
      <c r="L11" s="38"/>
    </row>
    <row r="12" spans="1:12" ht="12.75" x14ac:dyDescent="0.2">
      <c r="A12" s="9" t="s">
        <v>222</v>
      </c>
      <c r="B12" s="128">
        <v>280666</v>
      </c>
      <c r="C12" s="128">
        <v>-83</v>
      </c>
      <c r="D12" s="128">
        <v>0</v>
      </c>
      <c r="E12" s="128">
        <v>83.215464790171893</v>
      </c>
      <c r="F12" s="9">
        <v>99.1</v>
      </c>
      <c r="G12" s="128">
        <v>15846.8820177816</v>
      </c>
      <c r="H12" s="128">
        <v>22009.558358030001</v>
      </c>
      <c r="I12" s="9">
        <v>0.72</v>
      </c>
      <c r="J12" s="72"/>
      <c r="K12" s="72"/>
      <c r="L12" s="38"/>
    </row>
    <row r="13" spans="1:12" ht="12.75" x14ac:dyDescent="0.2">
      <c r="A13" s="9" t="s">
        <v>223</v>
      </c>
      <c r="B13" s="128">
        <v>442105</v>
      </c>
      <c r="C13" s="128">
        <v>-83</v>
      </c>
      <c r="D13" s="128">
        <v>0</v>
      </c>
      <c r="E13" s="128">
        <v>83.215464790171893</v>
      </c>
      <c r="F13" s="9">
        <v>99.4</v>
      </c>
      <c r="G13" s="128">
        <v>15263.149874019</v>
      </c>
      <c r="H13" s="128">
        <v>21198.819269470801</v>
      </c>
      <c r="I13" s="9">
        <v>0.72</v>
      </c>
      <c r="J13" s="72"/>
      <c r="K13" s="72"/>
      <c r="L13" s="38"/>
    </row>
    <row r="14" spans="1:12" ht="12.75" x14ac:dyDescent="0.2">
      <c r="A14" s="9" t="s">
        <v>224</v>
      </c>
      <c r="B14" s="128">
        <v>344262</v>
      </c>
      <c r="C14" s="128">
        <v>-83</v>
      </c>
      <c r="D14" s="128">
        <v>0</v>
      </c>
      <c r="E14" s="128">
        <v>83.215464790171893</v>
      </c>
      <c r="F14" s="9">
        <v>99.6</v>
      </c>
      <c r="G14" s="128">
        <v>14965.796241667</v>
      </c>
      <c r="H14" s="128">
        <v>20785.828113426502</v>
      </c>
      <c r="I14" s="9">
        <v>0.72</v>
      </c>
      <c r="J14" s="72"/>
      <c r="K14" s="72"/>
      <c r="L14" s="38"/>
    </row>
    <row r="15" spans="1:12" ht="18" customHeight="1" x14ac:dyDescent="0.2">
      <c r="A15" s="9" t="s">
        <v>225</v>
      </c>
      <c r="B15" s="128">
        <v>189128</v>
      </c>
      <c r="C15" s="128">
        <v>-83</v>
      </c>
      <c r="D15" s="128">
        <v>0</v>
      </c>
      <c r="E15" s="128">
        <v>83.215464790171893</v>
      </c>
      <c r="F15" s="9">
        <v>99.6</v>
      </c>
      <c r="G15" s="128">
        <v>14909.753928943899</v>
      </c>
      <c r="H15" s="128">
        <v>20707.991567977599</v>
      </c>
      <c r="I15" s="9">
        <v>0.72</v>
      </c>
      <c r="J15" s="72"/>
      <c r="K15" s="72"/>
      <c r="L15" s="38"/>
    </row>
    <row r="16" spans="1:12" ht="12.75" x14ac:dyDescent="0.2">
      <c r="A16" s="9" t="s">
        <v>226</v>
      </c>
      <c r="B16" s="128">
        <v>235598</v>
      </c>
      <c r="C16" s="128">
        <v>-83</v>
      </c>
      <c r="D16" s="128">
        <v>0</v>
      </c>
      <c r="E16" s="128">
        <v>83.215464790171893</v>
      </c>
      <c r="F16" s="9">
        <v>99</v>
      </c>
      <c r="G16" s="128">
        <v>15934.6513370023</v>
      </c>
      <c r="H16" s="128">
        <v>22131.460190280901</v>
      </c>
      <c r="I16" s="9">
        <v>0.72</v>
      </c>
      <c r="J16" s="72"/>
      <c r="K16" s="72"/>
      <c r="L16" s="38"/>
    </row>
    <row r="17" spans="1:12" ht="12.75" x14ac:dyDescent="0.2">
      <c r="A17" s="9" t="s">
        <v>227</v>
      </c>
      <c r="B17" s="128">
        <v>57255</v>
      </c>
      <c r="C17" s="128">
        <v>-83</v>
      </c>
      <c r="D17" s="128">
        <v>0</v>
      </c>
      <c r="E17" s="128">
        <v>83.215464790171893</v>
      </c>
      <c r="F17" s="9">
        <v>98.3</v>
      </c>
      <c r="G17" s="128">
        <v>16086.9140913091</v>
      </c>
      <c r="H17" s="128">
        <v>22342.936237929302</v>
      </c>
      <c r="I17" s="9">
        <v>0.72</v>
      </c>
      <c r="J17" s="72"/>
      <c r="K17" s="72"/>
      <c r="L17" s="38"/>
    </row>
    <row r="18" spans="1:12" ht="12.75" x14ac:dyDescent="0.2">
      <c r="A18" s="9" t="s">
        <v>228</v>
      </c>
      <c r="B18" s="128">
        <v>154157</v>
      </c>
      <c r="C18" s="128">
        <v>-83</v>
      </c>
      <c r="D18" s="128">
        <v>0</v>
      </c>
      <c r="E18" s="128">
        <v>83.215464790171893</v>
      </c>
      <c r="F18" s="9">
        <v>100</v>
      </c>
      <c r="G18" s="128">
        <v>15805.4830853886</v>
      </c>
      <c r="H18" s="128">
        <v>21952.059840817499</v>
      </c>
      <c r="I18" s="9">
        <v>0.72</v>
      </c>
      <c r="J18" s="72"/>
      <c r="K18" s="72"/>
      <c r="L18" s="38"/>
    </row>
    <row r="19" spans="1:12" ht="12.75" x14ac:dyDescent="0.2">
      <c r="A19" s="9" t="s">
        <v>229</v>
      </c>
      <c r="B19" s="128">
        <v>1288908</v>
      </c>
      <c r="C19" s="128">
        <v>-83</v>
      </c>
      <c r="D19" s="128">
        <v>0</v>
      </c>
      <c r="E19" s="128">
        <v>83.215464790171893</v>
      </c>
      <c r="F19" s="9">
        <v>99.6</v>
      </c>
      <c r="G19" s="128">
        <v>15062.0428030608</v>
      </c>
      <c r="H19" s="128">
        <v>20919.503893140001</v>
      </c>
      <c r="I19" s="9">
        <v>0.72</v>
      </c>
      <c r="J19" s="72"/>
      <c r="K19" s="72"/>
      <c r="L19" s="38"/>
    </row>
    <row r="20" spans="1:12" ht="18" customHeight="1" x14ac:dyDescent="0.2">
      <c r="A20" s="9" t="s">
        <v>230</v>
      </c>
      <c r="B20" s="128">
        <v>310665</v>
      </c>
      <c r="C20" s="128">
        <v>-83</v>
      </c>
      <c r="D20" s="128">
        <v>0</v>
      </c>
      <c r="E20" s="128">
        <v>83.215464790171893</v>
      </c>
      <c r="F20" s="9">
        <v>99.1</v>
      </c>
      <c r="G20" s="128">
        <v>14784.1030234031</v>
      </c>
      <c r="H20" s="128">
        <v>20533.476421393301</v>
      </c>
      <c r="I20" s="9">
        <v>0.72</v>
      </c>
      <c r="J20" s="72"/>
      <c r="K20" s="72"/>
      <c r="L20" s="38"/>
    </row>
    <row r="21" spans="1:12" ht="12.75" x14ac:dyDescent="0.2">
      <c r="A21" s="9" t="s">
        <v>231</v>
      </c>
      <c r="B21" s="128">
        <v>1632012</v>
      </c>
      <c r="C21" s="128">
        <v>-83</v>
      </c>
      <c r="D21" s="128">
        <v>0</v>
      </c>
      <c r="E21" s="128">
        <v>83.215464790171893</v>
      </c>
      <c r="F21" s="9">
        <v>99.9</v>
      </c>
      <c r="G21" s="128">
        <v>14926.3629874087</v>
      </c>
      <c r="H21" s="128">
        <v>20731.0597047343</v>
      </c>
      <c r="I21" s="9">
        <v>0.72</v>
      </c>
      <c r="J21" s="72"/>
      <c r="K21" s="72"/>
      <c r="L21" s="38"/>
    </row>
    <row r="22" spans="1:12" ht="12.75" x14ac:dyDescent="0.2">
      <c r="A22" s="9" t="s">
        <v>232</v>
      </c>
      <c r="B22" s="128">
        <v>274691</v>
      </c>
      <c r="C22" s="128">
        <v>-83</v>
      </c>
      <c r="D22" s="128">
        <v>0</v>
      </c>
      <c r="E22" s="128">
        <v>83.215464790171893</v>
      </c>
      <c r="F22" s="9">
        <v>99.1</v>
      </c>
      <c r="G22" s="128">
        <v>15786.772737347501</v>
      </c>
      <c r="H22" s="128">
        <v>21926.073246315998</v>
      </c>
      <c r="I22" s="9">
        <v>0.72</v>
      </c>
      <c r="J22" s="72"/>
      <c r="K22" s="72"/>
      <c r="L22" s="38"/>
    </row>
    <row r="23" spans="1:12" ht="12.75" x14ac:dyDescent="0.2">
      <c r="A23" s="9" t="s">
        <v>233</v>
      </c>
      <c r="B23" s="128">
        <v>288150</v>
      </c>
      <c r="C23" s="128">
        <v>-83</v>
      </c>
      <c r="D23" s="128">
        <v>0</v>
      </c>
      <c r="E23" s="128">
        <v>83.215464790171893</v>
      </c>
      <c r="F23" s="9">
        <v>98.6</v>
      </c>
      <c r="G23" s="128">
        <v>15438.712671650201</v>
      </c>
      <c r="H23" s="128">
        <v>21442.656488403001</v>
      </c>
      <c r="I23" s="9">
        <v>0.72</v>
      </c>
      <c r="J23" s="72"/>
      <c r="K23" s="72"/>
      <c r="L23" s="38"/>
    </row>
    <row r="24" spans="1:12" ht="12.75" x14ac:dyDescent="0.2">
      <c r="A24" s="9" t="s">
        <v>234</v>
      </c>
      <c r="B24" s="128">
        <v>261703</v>
      </c>
      <c r="C24" s="128">
        <v>137</v>
      </c>
      <c r="D24" s="128">
        <v>220.34388500242099</v>
      </c>
      <c r="E24" s="128">
        <v>83.215464790171893</v>
      </c>
      <c r="F24" s="9">
        <v>101.4</v>
      </c>
      <c r="G24" s="128">
        <v>15738.848928744301</v>
      </c>
      <c r="H24" s="128">
        <v>21859.512401033699</v>
      </c>
      <c r="I24" s="9">
        <v>0.72</v>
      </c>
      <c r="J24" s="72"/>
      <c r="K24" s="72"/>
      <c r="L24" s="38"/>
    </row>
    <row r="25" spans="1:12" ht="18" customHeight="1" x14ac:dyDescent="0.2">
      <c r="A25" s="9" t="s">
        <v>235</v>
      </c>
      <c r="B25" s="128">
        <v>278903</v>
      </c>
      <c r="C25" s="128">
        <v>-83</v>
      </c>
      <c r="D25" s="128">
        <v>0</v>
      </c>
      <c r="E25" s="128">
        <v>83.215464790171893</v>
      </c>
      <c r="F25" s="9">
        <v>98.7</v>
      </c>
      <c r="G25" s="128">
        <v>15749.8316743823</v>
      </c>
      <c r="H25" s="128">
        <v>21874.7662144198</v>
      </c>
      <c r="I25" s="9">
        <v>0.72</v>
      </c>
      <c r="J25" s="72"/>
      <c r="K25" s="72"/>
      <c r="L25" s="38"/>
    </row>
    <row r="26" spans="1:12" ht="12.75" x14ac:dyDescent="0.2">
      <c r="A26" s="9" t="s">
        <v>236</v>
      </c>
      <c r="B26" s="128">
        <v>279991</v>
      </c>
      <c r="C26" s="128">
        <v>-51</v>
      </c>
      <c r="D26" s="128">
        <v>31.955452885700002</v>
      </c>
      <c r="E26" s="128">
        <v>83.215464790171893</v>
      </c>
      <c r="F26" s="9">
        <v>100.2</v>
      </c>
      <c r="G26" s="128">
        <v>15977.7264428498</v>
      </c>
      <c r="H26" s="128">
        <v>22191.286726180198</v>
      </c>
      <c r="I26" s="9">
        <v>0.72</v>
      </c>
      <c r="J26" s="72"/>
      <c r="K26" s="72"/>
      <c r="L26" s="38"/>
    </row>
    <row r="27" spans="1:12" ht="12.75" x14ac:dyDescent="0.2">
      <c r="A27" s="9" t="s">
        <v>237</v>
      </c>
      <c r="B27" s="128">
        <v>243061</v>
      </c>
      <c r="C27" s="128">
        <v>-20</v>
      </c>
      <c r="D27" s="128">
        <v>63.410016984091001</v>
      </c>
      <c r="E27" s="128">
        <v>83.215464790171893</v>
      </c>
      <c r="F27" s="9">
        <v>100.4</v>
      </c>
      <c r="G27" s="128">
        <v>15852.5042460225</v>
      </c>
      <c r="H27" s="128">
        <v>22017.367008364599</v>
      </c>
      <c r="I27" s="9">
        <v>0.72</v>
      </c>
      <c r="J27" s="72"/>
      <c r="K27" s="72"/>
      <c r="L27" s="38"/>
    </row>
    <row r="28" spans="1:12" ht="12.75" x14ac:dyDescent="0.2">
      <c r="A28" s="9" t="s">
        <v>238</v>
      </c>
      <c r="B28" s="128">
        <v>126765</v>
      </c>
      <c r="C28" s="128">
        <v>-83</v>
      </c>
      <c r="D28" s="128">
        <v>0</v>
      </c>
      <c r="E28" s="128">
        <v>83.215464790171893</v>
      </c>
      <c r="F28" s="9">
        <v>98.4</v>
      </c>
      <c r="G28" s="128">
        <v>15620.018723809801</v>
      </c>
      <c r="H28" s="128">
        <v>21694.470449735902</v>
      </c>
      <c r="I28" s="9">
        <v>0.72</v>
      </c>
      <c r="J28" s="72"/>
      <c r="K28" s="72"/>
      <c r="L28" s="38"/>
    </row>
    <row r="29" spans="1:12" ht="12.75" x14ac:dyDescent="0.2">
      <c r="A29" s="9" t="s">
        <v>239</v>
      </c>
      <c r="B29" s="128">
        <v>262362</v>
      </c>
      <c r="C29" s="128">
        <v>-83</v>
      </c>
      <c r="D29" s="128">
        <v>0</v>
      </c>
      <c r="E29" s="128">
        <v>83.215464790171893</v>
      </c>
      <c r="F29" s="9">
        <v>99.6</v>
      </c>
      <c r="G29" s="128">
        <v>15101.2906145376</v>
      </c>
      <c r="H29" s="128">
        <v>20974.014742413299</v>
      </c>
      <c r="I29" s="9">
        <v>0.72</v>
      </c>
      <c r="J29" s="72"/>
      <c r="K29" s="72"/>
      <c r="L29" s="38"/>
    </row>
    <row r="30" spans="1:12" ht="18" customHeight="1" thickBot="1" x14ac:dyDescent="0.25">
      <c r="A30" s="9" t="s">
        <v>240</v>
      </c>
      <c r="B30" s="128">
        <v>249987</v>
      </c>
      <c r="C30" s="128">
        <v>-83</v>
      </c>
      <c r="D30" s="128">
        <v>0</v>
      </c>
      <c r="E30" s="128">
        <v>83.215464790171893</v>
      </c>
      <c r="F30" s="9">
        <v>99.7</v>
      </c>
      <c r="G30" s="128">
        <v>16218.6738445638</v>
      </c>
      <c r="H30" s="128">
        <v>22525.9358952275</v>
      </c>
      <c r="I30" s="9">
        <v>0.72</v>
      </c>
      <c r="J30" s="72"/>
      <c r="K30" s="73"/>
      <c r="L30" s="92"/>
    </row>
    <row r="31" spans="1:12" s="9" customFormat="1" ht="4.5" customHeight="1" thickBot="1" x14ac:dyDescent="0.25">
      <c r="A31" s="137"/>
      <c r="B31" s="152"/>
      <c r="C31" s="137"/>
      <c r="D31" s="152"/>
      <c r="E31" s="152"/>
      <c r="F31" s="152"/>
      <c r="G31" s="152"/>
      <c r="H31" s="152"/>
      <c r="I31" s="152"/>
    </row>
    <row r="32" spans="1:12" s="9" customFormat="1" ht="12.75" customHeight="1" x14ac:dyDescent="0.2">
      <c r="A32" s="40" t="s">
        <v>174</v>
      </c>
      <c r="C32" s="140"/>
      <c r="D32" s="128"/>
      <c r="E32" s="128"/>
      <c r="F32" s="128"/>
      <c r="G32" s="128"/>
      <c r="H32" s="128"/>
      <c r="I32" s="128"/>
    </row>
    <row r="33" spans="1:11" ht="12.75" x14ac:dyDescent="0.2">
      <c r="A33"/>
      <c r="C33"/>
      <c r="D33"/>
      <c r="E33"/>
      <c r="F33"/>
      <c r="G33"/>
      <c r="H33"/>
      <c r="I33"/>
      <c r="J33"/>
      <c r="K33"/>
    </row>
    <row r="34" spans="1:11" ht="12.75" hidden="1" x14ac:dyDescent="0.2"/>
    <row r="35" spans="1:11" ht="12.75" hidden="1" customHeight="1" x14ac:dyDescent="0.2"/>
  </sheetData>
  <conditionalFormatting sqref="L10:L14 L16:L19 L21:L24 L26:L29">
    <cfRule type="cellIs" dxfId="97" priority="22" stopIfTrue="1" operator="lessThan">
      <formula>0</formula>
    </cfRule>
  </conditionalFormatting>
  <conditionalFormatting sqref="L10:L14 L16:L19 L21:L24 L26:L29">
    <cfRule type="cellIs" dxfId="96" priority="21" stopIfTrue="1" operator="lessThan">
      <formula>0</formula>
    </cfRule>
  </conditionalFormatting>
  <conditionalFormatting sqref="L10:L14 L16:L19 L21:L24 L26:L29">
    <cfRule type="cellIs" dxfId="95" priority="20" stopIfTrue="1" operator="lessThan">
      <formula>0</formula>
    </cfRule>
  </conditionalFormatting>
  <conditionalFormatting sqref="J10:K10 J21:K24 J16:K19 J26:K29">
    <cfRule type="expression" dxfId="94" priority="19" stopIfTrue="1">
      <formula>IF(#REF!&lt;0,TRUE,FALSE)</formula>
    </cfRule>
  </conditionalFormatting>
  <conditionalFormatting sqref="J11:K14">
    <cfRule type="expression" dxfId="93" priority="18" stopIfTrue="1">
      <formula>IF(#REF!&lt;0,TRUE,FALSE)</formula>
    </cfRule>
  </conditionalFormatting>
  <conditionalFormatting sqref="L15">
    <cfRule type="cellIs" dxfId="92" priority="17" stopIfTrue="1" operator="lessThan">
      <formula>0</formula>
    </cfRule>
  </conditionalFormatting>
  <conditionalFormatting sqref="L15">
    <cfRule type="cellIs" dxfId="91" priority="16" stopIfTrue="1" operator="lessThan">
      <formula>0</formula>
    </cfRule>
  </conditionalFormatting>
  <conditionalFormatting sqref="L15">
    <cfRule type="cellIs" dxfId="90" priority="15" stopIfTrue="1" operator="lessThan">
      <formula>0</formula>
    </cfRule>
  </conditionalFormatting>
  <conditionalFormatting sqref="J15:K15">
    <cfRule type="expression" dxfId="89" priority="14" stopIfTrue="1">
      <formula>IF(#REF!&lt;0,TRUE,FALSE)</formula>
    </cfRule>
  </conditionalFormatting>
  <conditionalFormatting sqref="L20">
    <cfRule type="cellIs" dxfId="88" priority="13" stopIfTrue="1" operator="lessThan">
      <formula>0</formula>
    </cfRule>
  </conditionalFormatting>
  <conditionalFormatting sqref="L20">
    <cfRule type="cellIs" dxfId="87" priority="12" stopIfTrue="1" operator="lessThan">
      <formula>0</formula>
    </cfRule>
  </conditionalFormatting>
  <conditionalFormatting sqref="L20">
    <cfRule type="cellIs" dxfId="86" priority="11" stopIfTrue="1" operator="lessThan">
      <formula>0</formula>
    </cfRule>
  </conditionalFormatting>
  <conditionalFormatting sqref="J20:K20">
    <cfRule type="expression" dxfId="85" priority="10" stopIfTrue="1">
      <formula>IF(#REF!&lt;0,TRUE,FALSE)</formula>
    </cfRule>
  </conditionalFormatting>
  <conditionalFormatting sqref="L25">
    <cfRule type="cellIs" dxfId="84" priority="9" stopIfTrue="1" operator="lessThan">
      <formula>0</formula>
    </cfRule>
  </conditionalFormatting>
  <conditionalFormatting sqref="L25">
    <cfRule type="cellIs" dxfId="83" priority="8" stopIfTrue="1" operator="lessThan">
      <formula>0</formula>
    </cfRule>
  </conditionalFormatting>
  <conditionalFormatting sqref="L25">
    <cfRule type="cellIs" dxfId="82" priority="7" stopIfTrue="1" operator="lessThan">
      <formula>0</formula>
    </cfRule>
  </conditionalFormatting>
  <conditionalFormatting sqref="J25:K25">
    <cfRule type="expression" dxfId="81" priority="6" stopIfTrue="1">
      <formula>IF(#REF!&lt;0,TRUE,FALSE)</formula>
    </cfRule>
  </conditionalFormatting>
  <conditionalFormatting sqref="L30">
    <cfRule type="cellIs" dxfId="80" priority="5" stopIfTrue="1" operator="lessThan">
      <formula>0</formula>
    </cfRule>
  </conditionalFormatting>
  <conditionalFormatting sqref="L30">
    <cfRule type="cellIs" dxfId="79" priority="4" stopIfTrue="1" operator="lessThan">
      <formula>0</formula>
    </cfRule>
  </conditionalFormatting>
  <conditionalFormatting sqref="L30">
    <cfRule type="cellIs" dxfId="78" priority="3" stopIfTrue="1" operator="lessThan">
      <formula>0</formula>
    </cfRule>
  </conditionalFormatting>
  <conditionalFormatting sqref="J30:K30">
    <cfRule type="expression" dxfId="77" priority="2" stopIfTrue="1">
      <formula>IF(#REF!&lt;0,TRUE,FALSE)</formula>
    </cfRule>
  </conditionalFormatting>
  <conditionalFormatting sqref="B10:I30">
    <cfRule type="cellIs" dxfId="7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Y36"/>
  <sheetViews>
    <sheetView showGridLines="0" zoomScaleNormal="100" workbookViewId="0"/>
  </sheetViews>
  <sheetFormatPr defaultColWidth="0" defaultRowHeight="12.75" zeroHeight="1" x14ac:dyDescent="0.2"/>
  <cols>
    <col min="1" max="1" width="16.85546875" style="9" customWidth="1"/>
    <col min="2" max="2" width="11.7109375" customWidth="1"/>
    <col min="3" max="3" width="11.28515625" style="9" customWidth="1"/>
    <col min="4" max="4" width="11" style="9" customWidth="1"/>
    <col min="5" max="5" width="15.140625" style="9" customWidth="1"/>
    <col min="6" max="6" width="11.7109375" style="9" customWidth="1"/>
    <col min="7" max="7" width="10.42578125" style="9" customWidth="1"/>
    <col min="8" max="8" width="10.140625" style="9" customWidth="1"/>
    <col min="9" max="9" width="3.140625" style="9" customWidth="1"/>
    <col min="10" max="13" width="10" style="9" customWidth="1"/>
    <col min="14" max="14" width="5.28515625" style="3" customWidth="1"/>
    <col min="15" max="15" width="9.140625" style="3" hidden="1" customWidth="1"/>
    <col min="16" max="16" width="9.140625" hidden="1" customWidth="1"/>
    <col min="17" max="25" width="0" hidden="1" customWidth="1"/>
    <col min="26" max="16384" width="9.140625" hidden="1"/>
  </cols>
  <sheetData>
    <row r="1" spans="1:16" ht="15.75" x14ac:dyDescent="0.25">
      <c r="A1" s="1"/>
      <c r="C1" s="1"/>
      <c r="D1" s="1"/>
      <c r="E1" s="1"/>
      <c r="F1" s="1"/>
      <c r="G1" s="1"/>
      <c r="H1"/>
      <c r="I1"/>
      <c r="J1"/>
      <c r="K1" s="115"/>
      <c r="L1" s="115"/>
      <c r="M1"/>
      <c r="N1"/>
      <c r="O1"/>
    </row>
    <row r="2" spans="1:16" s="116" customFormat="1" ht="16.5" thickBot="1" x14ac:dyDescent="0.3">
      <c r="A2" s="114" t="str">
        <f>"Tabell 8 Kollektivtrafik, utjämningsåret "&amp;Innehåll!C46</f>
        <v>Tabell 8 Kollektivtrafik, utjämningsåret 2016</v>
      </c>
      <c r="B2" s="151"/>
      <c r="C2" s="160"/>
      <c r="D2" s="151"/>
      <c r="E2" s="115"/>
      <c r="F2" s="115"/>
      <c r="G2" s="151"/>
      <c r="H2" s="115"/>
      <c r="I2" s="115"/>
      <c r="J2" s="151"/>
      <c r="K2" s="151"/>
      <c r="L2" s="151"/>
      <c r="M2" s="115"/>
      <c r="N2" s="115"/>
    </row>
    <row r="3" spans="1:16" s="3" customFormat="1" x14ac:dyDescent="0.2">
      <c r="A3" s="5" t="s">
        <v>67</v>
      </c>
      <c r="B3" s="121" t="s">
        <v>38</v>
      </c>
      <c r="C3" s="8" t="s">
        <v>127</v>
      </c>
      <c r="D3" s="6" t="s">
        <v>175</v>
      </c>
      <c r="E3" s="6" t="s">
        <v>190</v>
      </c>
      <c r="F3" s="6" t="s">
        <v>177</v>
      </c>
      <c r="G3" s="8" t="s">
        <v>52</v>
      </c>
      <c r="H3" s="117" t="s">
        <v>52</v>
      </c>
      <c r="I3" s="117"/>
      <c r="J3" s="325" t="s">
        <v>188</v>
      </c>
      <c r="K3" s="325"/>
      <c r="L3" s="325"/>
      <c r="M3" s="325"/>
      <c r="N3" s="9"/>
    </row>
    <row r="4" spans="1:16" s="3" customFormat="1" x14ac:dyDescent="0.2">
      <c r="B4" s="121" t="s">
        <v>162</v>
      </c>
      <c r="C4" s="7" t="s">
        <v>198</v>
      </c>
      <c r="D4" s="8" t="s">
        <v>176</v>
      </c>
      <c r="E4" s="8" t="s">
        <v>114</v>
      </c>
      <c r="F4" s="8" t="s">
        <v>178</v>
      </c>
      <c r="G4" s="121" t="s">
        <v>180</v>
      </c>
      <c r="H4" s="8" t="s">
        <v>185</v>
      </c>
      <c r="I4" s="8"/>
      <c r="J4" s="121" t="s">
        <v>189</v>
      </c>
      <c r="K4" s="8" t="s">
        <v>177</v>
      </c>
      <c r="L4" s="8" t="s">
        <v>52</v>
      </c>
      <c r="M4" s="121" t="s">
        <v>52</v>
      </c>
      <c r="N4" s="9"/>
    </row>
    <row r="5" spans="1:16" s="3" customFormat="1" x14ac:dyDescent="0.2">
      <c r="A5" s="125" t="s">
        <v>24</v>
      </c>
      <c r="B5" s="3">
        <f>Innehåll!C46-2</f>
        <v>2014</v>
      </c>
      <c r="C5" s="7" t="s">
        <v>44</v>
      </c>
      <c r="D5" s="121" t="s">
        <v>133</v>
      </c>
      <c r="E5" s="121" t="s">
        <v>191</v>
      </c>
      <c r="F5" s="121" t="s">
        <v>179</v>
      </c>
      <c r="G5" s="7" t="s">
        <v>181</v>
      </c>
      <c r="H5" s="121" t="s">
        <v>58</v>
      </c>
      <c r="I5" s="121"/>
      <c r="K5" s="8" t="s">
        <v>178</v>
      </c>
      <c r="L5" s="121" t="s">
        <v>180</v>
      </c>
      <c r="M5" s="8" t="s">
        <v>185</v>
      </c>
      <c r="N5" s="9"/>
    </row>
    <row r="6" spans="1:16" s="3" customFormat="1" x14ac:dyDescent="0.2">
      <c r="A6" s="125" t="s">
        <v>29</v>
      </c>
      <c r="C6" s="142"/>
      <c r="D6" s="121"/>
      <c r="E6" s="121"/>
      <c r="F6" s="7"/>
      <c r="G6" s="7" t="s">
        <v>182</v>
      </c>
      <c r="H6" s="121" t="s">
        <v>186</v>
      </c>
      <c r="I6" s="121"/>
      <c r="J6" s="121"/>
      <c r="K6" s="121" t="s">
        <v>179</v>
      </c>
      <c r="L6" s="7" t="s">
        <v>181</v>
      </c>
      <c r="M6" s="121" t="s">
        <v>58</v>
      </c>
      <c r="N6" s="9"/>
    </row>
    <row r="7" spans="1:16" s="3" customFormat="1" x14ac:dyDescent="0.2">
      <c r="A7" s="125"/>
      <c r="C7" s="142"/>
      <c r="D7" s="121"/>
      <c r="E7" s="121"/>
      <c r="F7" s="7"/>
      <c r="G7" s="121" t="s">
        <v>164</v>
      </c>
      <c r="H7" s="122" t="s">
        <v>187</v>
      </c>
      <c r="I7" s="122"/>
      <c r="J7" s="121"/>
      <c r="K7" s="121"/>
      <c r="L7" s="7" t="s">
        <v>182</v>
      </c>
      <c r="M7" s="121" t="s">
        <v>186</v>
      </c>
      <c r="N7" s="9"/>
    </row>
    <row r="8" spans="1:16" s="3" customFormat="1" x14ac:dyDescent="0.2">
      <c r="A8" s="125"/>
      <c r="C8" s="142"/>
      <c r="D8" s="121"/>
      <c r="E8" s="121"/>
      <c r="F8" s="121"/>
      <c r="J8" s="122"/>
      <c r="K8" s="122"/>
      <c r="L8" s="121" t="s">
        <v>164</v>
      </c>
      <c r="M8" s="134" t="s">
        <v>187</v>
      </c>
      <c r="N8" s="9"/>
    </row>
    <row r="9" spans="1:16" s="3" customFormat="1" x14ac:dyDescent="0.2">
      <c r="A9" s="145"/>
      <c r="B9" s="147"/>
      <c r="C9" s="148" t="s">
        <v>71</v>
      </c>
      <c r="D9" s="147" t="s">
        <v>72</v>
      </c>
      <c r="E9" s="147" t="s">
        <v>73</v>
      </c>
      <c r="F9" s="147" t="s">
        <v>74</v>
      </c>
      <c r="G9" s="147" t="s">
        <v>173</v>
      </c>
      <c r="H9" s="147" t="s">
        <v>77</v>
      </c>
      <c r="I9" s="147"/>
      <c r="J9" s="147" t="s">
        <v>75</v>
      </c>
      <c r="K9" s="147" t="s">
        <v>76</v>
      </c>
      <c r="L9" s="147" t="s">
        <v>149</v>
      </c>
      <c r="M9" s="7" t="s">
        <v>150</v>
      </c>
      <c r="N9" s="9"/>
    </row>
    <row r="10" spans="1:16" s="11" customFormat="1" ht="12" customHeight="1" x14ac:dyDescent="0.2">
      <c r="C10" s="149" t="s">
        <v>196</v>
      </c>
      <c r="D10" s="161"/>
      <c r="E10" s="161" t="s">
        <v>197</v>
      </c>
      <c r="F10" s="161"/>
      <c r="G10" s="134"/>
      <c r="H10" s="134"/>
      <c r="I10" s="134"/>
      <c r="J10" s="149"/>
      <c r="K10" s="149"/>
      <c r="L10" s="149"/>
      <c r="M10" s="149"/>
      <c r="N10" s="9"/>
    </row>
    <row r="11" spans="1:16" ht="18" customHeight="1" x14ac:dyDescent="0.2">
      <c r="A11" s="9" t="s">
        <v>220</v>
      </c>
      <c r="B11" s="128">
        <v>2198044</v>
      </c>
      <c r="C11" s="128">
        <v>2239</v>
      </c>
      <c r="D11" s="13">
        <v>1.9198160870025001</v>
      </c>
      <c r="E11" s="128">
        <v>1944.0766311775801</v>
      </c>
      <c r="F11" s="13">
        <v>7.8140055830751196</v>
      </c>
      <c r="G11" s="13">
        <v>0.86080415977273494</v>
      </c>
      <c r="H11" s="13">
        <v>0.23812284511398499</v>
      </c>
      <c r="I11" s="13"/>
      <c r="J11" s="13">
        <v>-1203.7974154876199</v>
      </c>
      <c r="K11" s="13">
        <v>35.011803680635801</v>
      </c>
      <c r="L11" s="13">
        <v>1291.6344773882799</v>
      </c>
      <c r="M11" s="13">
        <v>7401.4204111571598</v>
      </c>
      <c r="N11" s="72"/>
      <c r="O11" s="72"/>
      <c r="P11" s="38"/>
    </row>
    <row r="12" spans="1:16" x14ac:dyDescent="0.2">
      <c r="A12" s="9" t="s">
        <v>221</v>
      </c>
      <c r="B12" s="128">
        <v>348942</v>
      </c>
      <c r="C12" s="128">
        <v>1057</v>
      </c>
      <c r="D12" s="13">
        <v>1.9198160870025001</v>
      </c>
      <c r="E12" s="128">
        <v>1101.6328849188101</v>
      </c>
      <c r="F12" s="13">
        <v>12.9996246035496</v>
      </c>
      <c r="G12" s="13">
        <v>0.52316587372946499</v>
      </c>
      <c r="H12" s="13">
        <v>0.158692636104346</v>
      </c>
      <c r="I12" s="13"/>
      <c r="J12" s="13">
        <v>-1203.7974154876199</v>
      </c>
      <c r="K12" s="13">
        <v>35.011803680635801</v>
      </c>
      <c r="L12" s="13">
        <v>1291.6344773882799</v>
      </c>
      <c r="M12" s="13">
        <v>7401.4204111571598</v>
      </c>
      <c r="N12" s="72"/>
      <c r="O12" s="72"/>
      <c r="P12" s="38"/>
    </row>
    <row r="13" spans="1:16" x14ac:dyDescent="0.2">
      <c r="A13" s="9" t="s">
        <v>222</v>
      </c>
      <c r="B13" s="128">
        <v>280666</v>
      </c>
      <c r="C13" s="128">
        <v>768</v>
      </c>
      <c r="D13" s="13">
        <v>1.9198160870025001</v>
      </c>
      <c r="E13" s="128">
        <v>800.34374536207201</v>
      </c>
      <c r="F13" s="13">
        <v>12.721710367117501</v>
      </c>
      <c r="G13" s="13">
        <v>0.47802303333850399</v>
      </c>
      <c r="H13" s="13">
        <v>0.127178305224978</v>
      </c>
      <c r="I13" s="13"/>
      <c r="J13" s="13">
        <v>-1203.7974154876199</v>
      </c>
      <c r="K13" s="13">
        <v>35.011803680635801</v>
      </c>
      <c r="L13" s="13">
        <v>1291.6344773882799</v>
      </c>
      <c r="M13" s="13">
        <v>7401.4204111571598</v>
      </c>
      <c r="N13" s="72"/>
      <c r="O13" s="72"/>
      <c r="P13" s="38"/>
    </row>
    <row r="14" spans="1:16" x14ac:dyDescent="0.2">
      <c r="A14" s="9" t="s">
        <v>223</v>
      </c>
      <c r="B14" s="128">
        <v>442105</v>
      </c>
      <c r="C14" s="128">
        <v>770</v>
      </c>
      <c r="D14" s="13">
        <v>1.9198160870025001</v>
      </c>
      <c r="E14" s="128">
        <v>802.29449386045701</v>
      </c>
      <c r="F14" s="13">
        <v>13.0123877731777</v>
      </c>
      <c r="G14" s="13">
        <v>0.57253946308787296</v>
      </c>
      <c r="H14" s="13">
        <v>0.10957262092625999</v>
      </c>
      <c r="I14" s="13"/>
      <c r="J14" s="13">
        <v>-1203.7974154876199</v>
      </c>
      <c r="K14" s="13">
        <v>35.011803680635801</v>
      </c>
      <c r="L14" s="13">
        <v>1291.6344773882799</v>
      </c>
      <c r="M14" s="13">
        <v>7401.4204111571598</v>
      </c>
      <c r="N14" s="72"/>
      <c r="O14" s="72"/>
      <c r="P14" s="38"/>
    </row>
    <row r="15" spans="1:16" x14ac:dyDescent="0.2">
      <c r="A15" s="9" t="s">
        <v>224</v>
      </c>
      <c r="B15" s="128">
        <v>344262</v>
      </c>
      <c r="C15" s="128">
        <v>588</v>
      </c>
      <c r="D15" s="13">
        <v>1.9198160870025001</v>
      </c>
      <c r="E15" s="128">
        <v>612.29191726330896</v>
      </c>
      <c r="F15" s="13">
        <v>13.7803350897036</v>
      </c>
      <c r="G15" s="13">
        <v>0.45126845689383899</v>
      </c>
      <c r="H15" s="13">
        <v>0.101432023415839</v>
      </c>
      <c r="I15" s="13"/>
      <c r="J15" s="13">
        <v>-1203.7974154876199</v>
      </c>
      <c r="K15" s="13">
        <v>35.011803680635801</v>
      </c>
      <c r="L15" s="13">
        <v>1291.6344773882799</v>
      </c>
      <c r="M15" s="13">
        <v>7401.4204111571598</v>
      </c>
      <c r="N15" s="72"/>
      <c r="O15" s="72"/>
      <c r="P15" s="38"/>
    </row>
    <row r="16" spans="1:16" ht="18" customHeight="1" x14ac:dyDescent="0.2">
      <c r="A16" s="9" t="s">
        <v>225</v>
      </c>
      <c r="B16" s="128">
        <v>189128</v>
      </c>
      <c r="C16" s="128">
        <v>578</v>
      </c>
      <c r="D16" s="13">
        <v>1.9198160870025001</v>
      </c>
      <c r="E16" s="128">
        <v>602.37483617079499</v>
      </c>
      <c r="F16" s="13">
        <v>15.200354273985999</v>
      </c>
      <c r="G16" s="13">
        <v>0.41367837338262498</v>
      </c>
      <c r="H16" s="13">
        <v>9.9934761335218003E-2</v>
      </c>
      <c r="I16" s="13"/>
      <c r="J16" s="13">
        <v>-1203.7974154876199</v>
      </c>
      <c r="K16" s="13">
        <v>35.011803680635801</v>
      </c>
      <c r="L16" s="13">
        <v>1291.6344773882799</v>
      </c>
      <c r="M16" s="13">
        <v>7401.4204111571598</v>
      </c>
      <c r="N16" s="72"/>
      <c r="O16" s="72"/>
      <c r="P16" s="38"/>
    </row>
    <row r="17" spans="1:16" x14ac:dyDescent="0.2">
      <c r="A17" s="9" t="s">
        <v>226</v>
      </c>
      <c r="B17" s="128">
        <v>235598</v>
      </c>
      <c r="C17" s="128">
        <v>588</v>
      </c>
      <c r="D17" s="13">
        <v>1.9198160870025001</v>
      </c>
      <c r="E17" s="128">
        <v>612.11818434661802</v>
      </c>
      <c r="F17" s="13">
        <v>15.3451278850069</v>
      </c>
      <c r="G17" s="13">
        <v>0.37510276788161101</v>
      </c>
      <c r="H17" s="13">
        <v>0.10729823239243599</v>
      </c>
      <c r="I17" s="13"/>
      <c r="J17" s="13">
        <v>-1203.7974154876199</v>
      </c>
      <c r="K17" s="13">
        <v>35.011803680635801</v>
      </c>
      <c r="L17" s="13">
        <v>1291.6344773882799</v>
      </c>
      <c r="M17" s="13">
        <v>7401.4204111571598</v>
      </c>
      <c r="N17" s="72"/>
      <c r="O17" s="72"/>
      <c r="P17" s="38"/>
    </row>
    <row r="18" spans="1:16" x14ac:dyDescent="0.2">
      <c r="A18" s="9" t="s">
        <v>227</v>
      </c>
      <c r="B18" s="128">
        <v>57255</v>
      </c>
      <c r="C18" s="128">
        <v>357</v>
      </c>
      <c r="D18" s="13">
        <v>1.9198160870025001</v>
      </c>
      <c r="E18" s="128">
        <v>372.377096326578</v>
      </c>
      <c r="F18" s="13">
        <v>15.8801413547972</v>
      </c>
      <c r="G18" s="13">
        <v>0.39450662662173303</v>
      </c>
      <c r="H18" s="13">
        <v>3.85199671724668E-2</v>
      </c>
      <c r="I18" s="13"/>
      <c r="J18" s="13">
        <v>-1203.7974154876199</v>
      </c>
      <c r="K18" s="13">
        <v>35.011803680635801</v>
      </c>
      <c r="L18" s="13">
        <v>1291.6344773882799</v>
      </c>
      <c r="M18" s="13">
        <v>7401.4204111571598</v>
      </c>
      <c r="N18" s="72"/>
      <c r="O18" s="72"/>
      <c r="P18" s="38"/>
    </row>
    <row r="19" spans="1:16" x14ac:dyDescent="0.2">
      <c r="A19" s="9" t="s">
        <v>228</v>
      </c>
      <c r="B19" s="128">
        <v>154157</v>
      </c>
      <c r="C19" s="128">
        <v>519</v>
      </c>
      <c r="D19" s="13">
        <v>1.9198160870025001</v>
      </c>
      <c r="E19" s="128">
        <v>540.94266837275802</v>
      </c>
      <c r="F19" s="13">
        <v>12.2199405497207</v>
      </c>
      <c r="G19" s="13">
        <v>0.432795786643346</v>
      </c>
      <c r="H19" s="13">
        <v>0.102397097117349</v>
      </c>
      <c r="I19" s="13"/>
      <c r="J19" s="13">
        <v>-1203.7974154876199</v>
      </c>
      <c r="K19" s="13">
        <v>35.011803680635801</v>
      </c>
      <c r="L19" s="13">
        <v>1291.6344773882799</v>
      </c>
      <c r="M19" s="13">
        <v>7401.4204111571598</v>
      </c>
      <c r="N19" s="72"/>
      <c r="O19" s="72"/>
      <c r="P19" s="38"/>
    </row>
    <row r="20" spans="1:16" x14ac:dyDescent="0.2">
      <c r="A20" s="9" t="s">
        <v>229</v>
      </c>
      <c r="B20" s="128">
        <v>1288908</v>
      </c>
      <c r="C20" s="128">
        <v>1074</v>
      </c>
      <c r="D20" s="13">
        <v>1.9198160870025001</v>
      </c>
      <c r="E20" s="128">
        <v>1118.4476984768501</v>
      </c>
      <c r="F20" s="13">
        <v>10.086590291476799</v>
      </c>
      <c r="G20" s="13">
        <v>0.54135550606476601</v>
      </c>
      <c r="H20" s="13">
        <v>0.17157003496258799</v>
      </c>
      <c r="I20" s="13"/>
      <c r="J20" s="13">
        <v>-1203.7974154876199</v>
      </c>
      <c r="K20" s="13">
        <v>35.011803680635801</v>
      </c>
      <c r="L20" s="13">
        <v>1291.6344773882799</v>
      </c>
      <c r="M20" s="13">
        <v>7401.4204111571598</v>
      </c>
      <c r="N20" s="72"/>
      <c r="O20" s="72"/>
      <c r="P20" s="38"/>
    </row>
    <row r="21" spans="1:16" ht="18" customHeight="1" x14ac:dyDescent="0.2">
      <c r="A21" s="9" t="s">
        <v>230</v>
      </c>
      <c r="B21" s="128">
        <v>310665</v>
      </c>
      <c r="C21" s="128">
        <v>839</v>
      </c>
      <c r="D21" s="13">
        <v>1.9198160870025001</v>
      </c>
      <c r="E21" s="128">
        <v>873.944141681166</v>
      </c>
      <c r="F21" s="13">
        <v>12.0731944503882</v>
      </c>
      <c r="G21" s="13">
        <v>0.45819476165671602</v>
      </c>
      <c r="H21" s="13">
        <v>0.14365041204204601</v>
      </c>
      <c r="I21" s="13"/>
      <c r="J21" s="13">
        <v>-1203.7974154876199</v>
      </c>
      <c r="K21" s="13">
        <v>35.011803680635801</v>
      </c>
      <c r="L21" s="13">
        <v>1291.6344773882799</v>
      </c>
      <c r="M21" s="13">
        <v>7401.4204111571598</v>
      </c>
      <c r="N21" s="72"/>
      <c r="O21" s="72"/>
      <c r="P21" s="38"/>
    </row>
    <row r="22" spans="1:16" x14ac:dyDescent="0.2">
      <c r="A22" s="9" t="s">
        <v>231</v>
      </c>
      <c r="B22" s="128">
        <v>1632012</v>
      </c>
      <c r="C22" s="128">
        <v>1076</v>
      </c>
      <c r="D22" s="13">
        <v>1.9198160870025001</v>
      </c>
      <c r="E22" s="128">
        <v>1120.5360210349399</v>
      </c>
      <c r="F22" s="13">
        <v>11.522161199245801</v>
      </c>
      <c r="G22" s="13">
        <v>0.57777557003525304</v>
      </c>
      <c r="H22" s="13">
        <v>0.158705610401083</v>
      </c>
      <c r="I22" s="13"/>
      <c r="J22" s="13">
        <v>-1203.7974154876199</v>
      </c>
      <c r="K22" s="13">
        <v>35.011803680635801</v>
      </c>
      <c r="L22" s="13">
        <v>1291.6344773882799</v>
      </c>
      <c r="M22" s="13">
        <v>7401.4204111571598</v>
      </c>
      <c r="N22" s="72"/>
      <c r="O22" s="72"/>
      <c r="P22" s="38"/>
    </row>
    <row r="23" spans="1:16" x14ac:dyDescent="0.2">
      <c r="A23" s="9" t="s">
        <v>232</v>
      </c>
      <c r="B23" s="128">
        <v>274691</v>
      </c>
      <c r="C23" s="128">
        <v>736</v>
      </c>
      <c r="D23" s="13">
        <v>1.9198160870025001</v>
      </c>
      <c r="E23" s="128">
        <v>767.21076620629401</v>
      </c>
      <c r="F23" s="13">
        <v>16.511974217958301</v>
      </c>
      <c r="G23" s="13">
        <v>0.39168206685817802</v>
      </c>
      <c r="H23" s="13">
        <v>0.119839716026568</v>
      </c>
      <c r="I23" s="13"/>
      <c r="J23" s="13">
        <v>-1203.7974154876199</v>
      </c>
      <c r="K23" s="13">
        <v>35.011803680635801</v>
      </c>
      <c r="L23" s="13">
        <v>1291.6344773882799</v>
      </c>
      <c r="M23" s="13">
        <v>7401.4204111571598</v>
      </c>
      <c r="N23" s="72"/>
      <c r="O23" s="72"/>
      <c r="P23" s="38"/>
    </row>
    <row r="24" spans="1:16" x14ac:dyDescent="0.2">
      <c r="A24" s="9" t="s">
        <v>233</v>
      </c>
      <c r="B24" s="128">
        <v>288150</v>
      </c>
      <c r="C24" s="128">
        <v>807</v>
      </c>
      <c r="D24" s="13">
        <v>1.9198160870025001</v>
      </c>
      <c r="E24" s="128">
        <v>840.72430468739799</v>
      </c>
      <c r="F24" s="13">
        <v>13.715345567804</v>
      </c>
      <c r="G24" s="13">
        <v>0.52879420476037498</v>
      </c>
      <c r="H24" s="13">
        <v>0.11907361809941799</v>
      </c>
      <c r="I24" s="13"/>
      <c r="J24" s="13">
        <v>-1203.7974154876199</v>
      </c>
      <c r="K24" s="13">
        <v>35.011803680635801</v>
      </c>
      <c r="L24" s="13">
        <v>1291.6344773882799</v>
      </c>
      <c r="M24" s="13">
        <v>7401.4204111571598</v>
      </c>
      <c r="N24" s="72"/>
      <c r="O24" s="72"/>
      <c r="P24" s="38"/>
    </row>
    <row r="25" spans="1:16" x14ac:dyDescent="0.2">
      <c r="A25" s="9" t="s">
        <v>234</v>
      </c>
      <c r="B25" s="128">
        <v>261703</v>
      </c>
      <c r="C25" s="128">
        <v>825</v>
      </c>
      <c r="D25" s="13">
        <v>1.9198160870025001</v>
      </c>
      <c r="E25" s="128">
        <v>859.48728116736697</v>
      </c>
      <c r="F25" s="13">
        <v>12.3991112955822</v>
      </c>
      <c r="G25" s="13">
        <v>0.60152479070724296</v>
      </c>
      <c r="H25" s="13">
        <v>0.115142667236386</v>
      </c>
      <c r="I25" s="13"/>
      <c r="J25" s="13">
        <v>-1203.7974154876199</v>
      </c>
      <c r="K25" s="13">
        <v>35.011803680635801</v>
      </c>
      <c r="L25" s="13">
        <v>1291.6344773882799</v>
      </c>
      <c r="M25" s="13">
        <v>7401.4204111571598</v>
      </c>
      <c r="N25" s="72"/>
      <c r="O25" s="72"/>
      <c r="P25" s="38"/>
    </row>
    <row r="26" spans="1:16" ht="18" customHeight="1" x14ac:dyDescent="0.2">
      <c r="A26" s="9" t="s">
        <v>235</v>
      </c>
      <c r="B26" s="128">
        <v>278903</v>
      </c>
      <c r="C26" s="128">
        <v>777</v>
      </c>
      <c r="D26" s="13">
        <v>1.9198160870025001</v>
      </c>
      <c r="E26" s="128">
        <v>809.69954267200796</v>
      </c>
      <c r="F26" s="13">
        <v>18.525143402337701</v>
      </c>
      <c r="G26" s="13">
        <v>0.38993022844499298</v>
      </c>
      <c r="H26" s="13">
        <v>0.11636292758990401</v>
      </c>
      <c r="I26" s="13"/>
      <c r="J26" s="13">
        <v>-1203.7974154876199</v>
      </c>
      <c r="K26" s="13">
        <v>35.011803680635801</v>
      </c>
      <c r="L26" s="13">
        <v>1291.6344773882799</v>
      </c>
      <c r="M26" s="13">
        <v>7401.4204111571598</v>
      </c>
      <c r="N26" s="72"/>
      <c r="O26" s="72"/>
      <c r="P26" s="38"/>
    </row>
    <row r="27" spans="1:16" x14ac:dyDescent="0.2">
      <c r="A27" s="9" t="s">
        <v>236</v>
      </c>
      <c r="B27" s="128">
        <v>279991</v>
      </c>
      <c r="C27" s="128">
        <v>641</v>
      </c>
      <c r="D27" s="13">
        <v>1.9198160870025001</v>
      </c>
      <c r="E27" s="128">
        <v>667.30385569716498</v>
      </c>
      <c r="F27" s="13">
        <v>16.6082013717254</v>
      </c>
      <c r="G27" s="13">
        <v>0.48322652509149799</v>
      </c>
      <c r="H27" s="13">
        <v>8.9910599331664898E-2</v>
      </c>
      <c r="I27" s="13"/>
      <c r="J27" s="13">
        <v>-1203.7974154876199</v>
      </c>
      <c r="K27" s="13">
        <v>35.011803680635801</v>
      </c>
      <c r="L27" s="13">
        <v>1291.6344773882799</v>
      </c>
      <c r="M27" s="13">
        <v>7401.4204111571598</v>
      </c>
      <c r="N27" s="72"/>
      <c r="O27" s="72"/>
      <c r="P27" s="38"/>
    </row>
    <row r="28" spans="1:16" x14ac:dyDescent="0.2">
      <c r="A28" s="9" t="s">
        <v>237</v>
      </c>
      <c r="B28" s="128">
        <v>243061</v>
      </c>
      <c r="C28" s="128">
        <v>442</v>
      </c>
      <c r="D28" s="13">
        <v>1.9198160870025001</v>
      </c>
      <c r="E28" s="128">
        <v>460.19202685937302</v>
      </c>
      <c r="F28" s="13">
        <v>17.915723972584299</v>
      </c>
      <c r="G28" s="13">
        <v>0.40086141164348299</v>
      </c>
      <c r="H28" s="13">
        <v>7.0116434827408605E-2</v>
      </c>
      <c r="I28" s="13"/>
      <c r="J28" s="13">
        <v>-1203.7974154876199</v>
      </c>
      <c r="K28" s="13">
        <v>35.011803680635801</v>
      </c>
      <c r="L28" s="13">
        <v>1291.6344773882799</v>
      </c>
      <c r="M28" s="13">
        <v>7401.4204111571598</v>
      </c>
      <c r="N28" s="72"/>
      <c r="O28" s="72"/>
      <c r="P28" s="38"/>
    </row>
    <row r="29" spans="1:16" x14ac:dyDescent="0.2">
      <c r="A29" s="9" t="s">
        <v>238</v>
      </c>
      <c r="B29" s="128">
        <v>126765</v>
      </c>
      <c r="C29" s="128">
        <v>802</v>
      </c>
      <c r="D29" s="13">
        <v>1.9198160870025001</v>
      </c>
      <c r="E29" s="128">
        <v>835.97466854027198</v>
      </c>
      <c r="F29" s="13">
        <v>25.897565235781201</v>
      </c>
      <c r="G29" s="13">
        <v>0.349882785675383</v>
      </c>
      <c r="H29" s="13">
        <v>9.2027057959918196E-2</v>
      </c>
      <c r="I29" s="13"/>
      <c r="J29" s="13">
        <v>-1203.7974154876199</v>
      </c>
      <c r="K29" s="13">
        <v>35.011803680635801</v>
      </c>
      <c r="L29" s="13">
        <v>1291.6344773882799</v>
      </c>
      <c r="M29" s="13">
        <v>7401.4204111571598</v>
      </c>
      <c r="N29" s="72"/>
      <c r="O29" s="72"/>
      <c r="P29" s="38"/>
    </row>
    <row r="30" spans="1:16" x14ac:dyDescent="0.2">
      <c r="A30" s="9" t="s">
        <v>239</v>
      </c>
      <c r="B30" s="128">
        <v>262362</v>
      </c>
      <c r="C30" s="128">
        <v>561</v>
      </c>
      <c r="D30" s="13">
        <v>1.9198160870025001</v>
      </c>
      <c r="E30" s="128">
        <v>584.39401355011705</v>
      </c>
      <c r="F30" s="13">
        <v>22.281609299397399</v>
      </c>
      <c r="G30" s="13">
        <v>0.43337858580872102</v>
      </c>
      <c r="H30" s="13">
        <v>6.0570181189882999E-2</v>
      </c>
      <c r="I30" s="13"/>
      <c r="J30" s="13">
        <v>-1203.7974154876199</v>
      </c>
      <c r="K30" s="13">
        <v>35.011803680635801</v>
      </c>
      <c r="L30" s="13">
        <v>1291.6344773882799</v>
      </c>
      <c r="M30" s="13">
        <v>7401.4204111571598</v>
      </c>
      <c r="N30" s="72"/>
      <c r="O30" s="72"/>
      <c r="P30" s="38"/>
    </row>
    <row r="31" spans="1:16" ht="18" customHeight="1" thickBot="1" x14ac:dyDescent="0.25">
      <c r="A31" s="9" t="s">
        <v>240</v>
      </c>
      <c r="B31" s="128">
        <v>249987</v>
      </c>
      <c r="C31" s="128">
        <v>742</v>
      </c>
      <c r="D31" s="13">
        <v>1.9198160870025001</v>
      </c>
      <c r="E31" s="128">
        <v>773.43265340654295</v>
      </c>
      <c r="F31" s="13">
        <v>25.980126152862599</v>
      </c>
      <c r="G31" s="13">
        <v>0.426151104746811</v>
      </c>
      <c r="H31" s="13">
        <v>6.9876794484511798E-2</v>
      </c>
      <c r="I31" s="13"/>
      <c r="J31" s="13">
        <v>-1203.7974154876199</v>
      </c>
      <c r="K31" s="13">
        <v>35.011803680635801</v>
      </c>
      <c r="L31" s="13">
        <v>1291.6344773882799</v>
      </c>
      <c r="M31" s="13">
        <v>7401.4204111571598</v>
      </c>
      <c r="N31" s="72"/>
      <c r="O31" s="73"/>
      <c r="P31" s="92"/>
    </row>
    <row r="32" spans="1:16" s="9" customFormat="1" ht="4.5" customHeight="1" thickBot="1" x14ac:dyDescent="0.25">
      <c r="A32" s="137"/>
      <c r="B32" s="152"/>
      <c r="C32" s="137"/>
      <c r="D32" s="152"/>
      <c r="E32" s="152"/>
      <c r="F32" s="152"/>
      <c r="G32" s="152"/>
      <c r="H32" s="152"/>
      <c r="I32" s="152"/>
      <c r="J32" s="164"/>
      <c r="K32" s="164"/>
      <c r="L32" s="164"/>
      <c r="M32" s="164"/>
    </row>
    <row r="33" spans="1:15" s="9" customFormat="1" ht="12.75" customHeight="1" x14ac:dyDescent="0.2">
      <c r="A33" s="40" t="s">
        <v>192</v>
      </c>
      <c r="C33" s="140"/>
      <c r="D33" s="128"/>
      <c r="E33" s="128"/>
      <c r="F33" s="128"/>
      <c r="G33" s="128"/>
      <c r="H33" s="128"/>
      <c r="I33" s="128"/>
      <c r="J33" s="128"/>
      <c r="K33" s="128"/>
      <c r="L33" s="128"/>
      <c r="M33" s="128"/>
    </row>
    <row r="34" spans="1:15" x14ac:dyDescent="0.2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idden="1" x14ac:dyDescent="0.2"/>
    <row r="36" spans="1:15" ht="12.75" hidden="1" customHeight="1" x14ac:dyDescent="0.2"/>
  </sheetData>
  <mergeCells count="1">
    <mergeCell ref="J3:M3"/>
  </mergeCells>
  <conditionalFormatting sqref="P11:P15 P17:P20 P22:P25 P27:P30">
    <cfRule type="cellIs" dxfId="75" priority="22" stopIfTrue="1" operator="lessThan">
      <formula>0</formula>
    </cfRule>
  </conditionalFormatting>
  <conditionalFormatting sqref="P11:P15 P17:P20 P22:P25 P27:P30">
    <cfRule type="cellIs" dxfId="74" priority="21" stopIfTrue="1" operator="lessThan">
      <formula>0</formula>
    </cfRule>
  </conditionalFormatting>
  <conditionalFormatting sqref="P11:P15 P17:P20 P22:P25 P27:P30">
    <cfRule type="cellIs" dxfId="73" priority="20" stopIfTrue="1" operator="lessThan">
      <formula>0</formula>
    </cfRule>
  </conditionalFormatting>
  <conditionalFormatting sqref="N11:O11 N22:O25 N17:O20 N27:O30">
    <cfRule type="expression" dxfId="72" priority="19" stopIfTrue="1">
      <formula>IF(#REF!&lt;0,TRUE,FALSE)</formula>
    </cfRule>
  </conditionalFormatting>
  <conditionalFormatting sqref="N12:O15">
    <cfRule type="expression" dxfId="71" priority="18" stopIfTrue="1">
      <formula>IF(#REF!&lt;0,TRUE,FALSE)</formula>
    </cfRule>
  </conditionalFormatting>
  <conditionalFormatting sqref="P16">
    <cfRule type="cellIs" dxfId="70" priority="17" stopIfTrue="1" operator="lessThan">
      <formula>0</formula>
    </cfRule>
  </conditionalFormatting>
  <conditionalFormatting sqref="P16">
    <cfRule type="cellIs" dxfId="69" priority="16" stopIfTrue="1" operator="lessThan">
      <formula>0</formula>
    </cfRule>
  </conditionalFormatting>
  <conditionalFormatting sqref="P16">
    <cfRule type="cellIs" dxfId="68" priority="15" stopIfTrue="1" operator="lessThan">
      <formula>0</formula>
    </cfRule>
  </conditionalFormatting>
  <conditionalFormatting sqref="N16:O16">
    <cfRule type="expression" dxfId="67" priority="14" stopIfTrue="1">
      <formula>IF(#REF!&lt;0,TRUE,FALSE)</formula>
    </cfRule>
  </conditionalFormatting>
  <conditionalFormatting sqref="P21">
    <cfRule type="cellIs" dxfId="66" priority="13" stopIfTrue="1" operator="lessThan">
      <formula>0</formula>
    </cfRule>
  </conditionalFormatting>
  <conditionalFormatting sqref="P21">
    <cfRule type="cellIs" dxfId="65" priority="12" stopIfTrue="1" operator="lessThan">
      <formula>0</formula>
    </cfRule>
  </conditionalFormatting>
  <conditionalFormatting sqref="P21">
    <cfRule type="cellIs" dxfId="64" priority="11" stopIfTrue="1" operator="lessThan">
      <formula>0</formula>
    </cfRule>
  </conditionalFormatting>
  <conditionalFormatting sqref="N21:O21">
    <cfRule type="expression" dxfId="63" priority="10" stopIfTrue="1">
      <formula>IF(#REF!&lt;0,TRUE,FALSE)</formula>
    </cfRule>
  </conditionalFormatting>
  <conditionalFormatting sqref="P26">
    <cfRule type="cellIs" dxfId="62" priority="9" stopIfTrue="1" operator="lessThan">
      <formula>0</formula>
    </cfRule>
  </conditionalFormatting>
  <conditionalFormatting sqref="P26">
    <cfRule type="cellIs" dxfId="61" priority="8" stopIfTrue="1" operator="lessThan">
      <formula>0</formula>
    </cfRule>
  </conditionalFormatting>
  <conditionalFormatting sqref="P26">
    <cfRule type="cellIs" dxfId="60" priority="7" stopIfTrue="1" operator="lessThan">
      <formula>0</formula>
    </cfRule>
  </conditionalFormatting>
  <conditionalFormatting sqref="N26:O26">
    <cfRule type="expression" dxfId="59" priority="6" stopIfTrue="1">
      <formula>IF(#REF!&lt;0,TRUE,FALSE)</formula>
    </cfRule>
  </conditionalFormatting>
  <conditionalFormatting sqref="P31">
    <cfRule type="cellIs" dxfId="58" priority="5" stopIfTrue="1" operator="lessThan">
      <formula>0</formula>
    </cfRule>
  </conditionalFormatting>
  <conditionalFormatting sqref="P31">
    <cfRule type="cellIs" dxfId="57" priority="4" stopIfTrue="1" operator="lessThan">
      <formula>0</formula>
    </cfRule>
  </conditionalFormatting>
  <conditionalFormatting sqref="P31">
    <cfRule type="cellIs" dxfId="56" priority="3" stopIfTrue="1" operator="lessThan">
      <formula>0</formula>
    </cfRule>
  </conditionalFormatting>
  <conditionalFormatting sqref="N31:O31">
    <cfRule type="expression" dxfId="55" priority="2" stopIfTrue="1">
      <formula>IF(#REF!&lt;0,TRUE,FALSE)</formula>
    </cfRule>
  </conditionalFormatting>
  <conditionalFormatting sqref="B11:M31">
    <cfRule type="cellIs" dxfId="5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32"/>
  <sheetViews>
    <sheetView showGridLines="0" zoomScaleNormal="100" workbookViewId="0"/>
  </sheetViews>
  <sheetFormatPr defaultColWidth="0" defaultRowHeight="12.75" customHeight="1" zeroHeight="1" x14ac:dyDescent="0.2"/>
  <cols>
    <col min="1" max="1" width="17.85546875" customWidth="1"/>
    <col min="2" max="2" width="14.85546875" customWidth="1"/>
    <col min="3" max="3" width="7.5703125" customWidth="1"/>
    <col min="4" max="4" width="11.42578125" customWidth="1"/>
    <col min="5" max="5" width="9.7109375" customWidth="1"/>
    <col min="6" max="11" width="7.7109375" customWidth="1"/>
    <col min="12" max="12" width="8.28515625" customWidth="1"/>
    <col min="13" max="13" width="9.42578125" customWidth="1"/>
    <col min="14" max="14" width="7.7109375" customWidth="1"/>
    <col min="15" max="15" width="6.140625" customWidth="1"/>
    <col min="16" max="256" width="9.140625" hidden="1"/>
    <col min="257" max="257" width="17.85546875" hidden="1"/>
    <col min="258" max="258" width="14.85546875" hidden="1"/>
    <col min="259" max="259" width="7.5703125" hidden="1"/>
    <col min="260" max="260" width="11.42578125" hidden="1"/>
    <col min="261" max="261" width="9.7109375" hidden="1"/>
    <col min="262" max="267" width="7.7109375" hidden="1"/>
    <col min="268" max="268" width="8.28515625" hidden="1"/>
    <col min="269" max="269" width="9.42578125" hidden="1"/>
    <col min="270" max="270" width="7.7109375" hidden="1"/>
    <col min="271" max="512" width="9.140625" hidden="1"/>
    <col min="513" max="513" width="17.85546875" hidden="1"/>
    <col min="514" max="514" width="14.85546875" hidden="1"/>
    <col min="515" max="515" width="7.5703125" hidden="1"/>
    <col min="516" max="516" width="11.42578125" hidden="1"/>
    <col min="517" max="517" width="9.7109375" hidden="1"/>
    <col min="518" max="523" width="7.7109375" hidden="1"/>
    <col min="524" max="524" width="8.28515625" hidden="1"/>
    <col min="525" max="525" width="9.42578125" hidden="1"/>
    <col min="526" max="526" width="7.7109375" hidden="1"/>
    <col min="527" max="768" width="9.140625" hidden="1"/>
    <col min="769" max="769" width="17.85546875" hidden="1"/>
    <col min="770" max="770" width="14.85546875" hidden="1"/>
    <col min="771" max="771" width="7.5703125" hidden="1"/>
    <col min="772" max="772" width="11.42578125" hidden="1"/>
    <col min="773" max="773" width="9.7109375" hidden="1"/>
    <col min="774" max="779" width="7.7109375" hidden="1"/>
    <col min="780" max="780" width="8.28515625" hidden="1"/>
    <col min="781" max="781" width="9.42578125" hidden="1"/>
    <col min="782" max="782" width="7.7109375" hidden="1"/>
    <col min="783" max="1024" width="9.140625" hidden="1"/>
    <col min="1025" max="1025" width="17.85546875" hidden="1"/>
    <col min="1026" max="1026" width="14.85546875" hidden="1"/>
    <col min="1027" max="1027" width="7.5703125" hidden="1"/>
    <col min="1028" max="1028" width="11.42578125" hidden="1"/>
    <col min="1029" max="1029" width="9.7109375" hidden="1"/>
    <col min="1030" max="1035" width="7.7109375" hidden="1"/>
    <col min="1036" max="1036" width="8.28515625" hidden="1"/>
    <col min="1037" max="1037" width="9.42578125" hidden="1"/>
    <col min="1038" max="1038" width="7.7109375" hidden="1"/>
    <col min="1039" max="1280" width="9.140625" hidden="1"/>
    <col min="1281" max="1281" width="17.85546875" hidden="1"/>
    <col min="1282" max="1282" width="14.85546875" hidden="1"/>
    <col min="1283" max="1283" width="7.5703125" hidden="1"/>
    <col min="1284" max="1284" width="11.42578125" hidden="1"/>
    <col min="1285" max="1285" width="9.7109375" hidden="1"/>
    <col min="1286" max="1291" width="7.7109375" hidden="1"/>
    <col min="1292" max="1292" width="8.28515625" hidden="1"/>
    <col min="1293" max="1293" width="9.42578125" hidden="1"/>
    <col min="1294" max="1294" width="7.7109375" hidden="1"/>
    <col min="1295" max="1536" width="9.140625" hidden="1"/>
    <col min="1537" max="1537" width="17.85546875" hidden="1"/>
    <col min="1538" max="1538" width="14.85546875" hidden="1"/>
    <col min="1539" max="1539" width="7.5703125" hidden="1"/>
    <col min="1540" max="1540" width="11.42578125" hidden="1"/>
    <col min="1541" max="1541" width="9.7109375" hidden="1"/>
    <col min="1542" max="1547" width="7.7109375" hidden="1"/>
    <col min="1548" max="1548" width="8.28515625" hidden="1"/>
    <col min="1549" max="1549" width="9.42578125" hidden="1"/>
    <col min="1550" max="1550" width="7.7109375" hidden="1"/>
    <col min="1551" max="1792" width="9.140625" hidden="1"/>
    <col min="1793" max="1793" width="17.85546875" hidden="1"/>
    <col min="1794" max="1794" width="14.85546875" hidden="1"/>
    <col min="1795" max="1795" width="7.5703125" hidden="1"/>
    <col min="1796" max="1796" width="11.42578125" hidden="1"/>
    <col min="1797" max="1797" width="9.7109375" hidden="1"/>
    <col min="1798" max="1803" width="7.7109375" hidden="1"/>
    <col min="1804" max="1804" width="8.28515625" hidden="1"/>
    <col min="1805" max="1805" width="9.42578125" hidden="1"/>
    <col min="1806" max="1806" width="7.7109375" hidden="1"/>
    <col min="1807" max="2048" width="9.140625" hidden="1"/>
    <col min="2049" max="2049" width="17.85546875" hidden="1"/>
    <col min="2050" max="2050" width="14.85546875" hidden="1"/>
    <col min="2051" max="2051" width="7.5703125" hidden="1"/>
    <col min="2052" max="2052" width="11.42578125" hidden="1"/>
    <col min="2053" max="2053" width="9.7109375" hidden="1"/>
    <col min="2054" max="2059" width="7.7109375" hidden="1"/>
    <col min="2060" max="2060" width="8.28515625" hidden="1"/>
    <col min="2061" max="2061" width="9.42578125" hidden="1"/>
    <col min="2062" max="2062" width="7.7109375" hidden="1"/>
    <col min="2063" max="2304" width="9.140625" hidden="1"/>
    <col min="2305" max="2305" width="17.85546875" hidden="1"/>
    <col min="2306" max="2306" width="14.85546875" hidden="1"/>
    <col min="2307" max="2307" width="7.5703125" hidden="1"/>
    <col min="2308" max="2308" width="11.42578125" hidden="1"/>
    <col min="2309" max="2309" width="9.7109375" hidden="1"/>
    <col min="2310" max="2315" width="7.7109375" hidden="1"/>
    <col min="2316" max="2316" width="8.28515625" hidden="1"/>
    <col min="2317" max="2317" width="9.42578125" hidden="1"/>
    <col min="2318" max="2318" width="7.7109375" hidden="1"/>
    <col min="2319" max="2560" width="9.140625" hidden="1"/>
    <col min="2561" max="2561" width="17.85546875" hidden="1"/>
    <col min="2562" max="2562" width="14.85546875" hidden="1"/>
    <col min="2563" max="2563" width="7.5703125" hidden="1"/>
    <col min="2564" max="2564" width="11.42578125" hidden="1"/>
    <col min="2565" max="2565" width="9.7109375" hidden="1"/>
    <col min="2566" max="2571" width="7.7109375" hidden="1"/>
    <col min="2572" max="2572" width="8.28515625" hidden="1"/>
    <col min="2573" max="2573" width="9.42578125" hidden="1"/>
    <col min="2574" max="2574" width="7.7109375" hidden="1"/>
    <col min="2575" max="2816" width="9.140625" hidden="1"/>
    <col min="2817" max="2817" width="17.85546875" hidden="1"/>
    <col min="2818" max="2818" width="14.85546875" hidden="1"/>
    <col min="2819" max="2819" width="7.5703125" hidden="1"/>
    <col min="2820" max="2820" width="11.42578125" hidden="1"/>
    <col min="2821" max="2821" width="9.7109375" hidden="1"/>
    <col min="2822" max="2827" width="7.7109375" hidden="1"/>
    <col min="2828" max="2828" width="8.28515625" hidden="1"/>
    <col min="2829" max="2829" width="9.42578125" hidden="1"/>
    <col min="2830" max="2830" width="7.7109375" hidden="1"/>
    <col min="2831" max="3072" width="9.140625" hidden="1"/>
    <col min="3073" max="3073" width="17.85546875" hidden="1"/>
    <col min="3074" max="3074" width="14.85546875" hidden="1"/>
    <col min="3075" max="3075" width="7.5703125" hidden="1"/>
    <col min="3076" max="3076" width="11.42578125" hidden="1"/>
    <col min="3077" max="3077" width="9.7109375" hidden="1"/>
    <col min="3078" max="3083" width="7.7109375" hidden="1"/>
    <col min="3084" max="3084" width="8.28515625" hidden="1"/>
    <col min="3085" max="3085" width="9.42578125" hidden="1"/>
    <col min="3086" max="3086" width="7.7109375" hidden="1"/>
    <col min="3087" max="3328" width="9.140625" hidden="1"/>
    <col min="3329" max="3329" width="17.85546875" hidden="1"/>
    <col min="3330" max="3330" width="14.85546875" hidden="1"/>
    <col min="3331" max="3331" width="7.5703125" hidden="1"/>
    <col min="3332" max="3332" width="11.42578125" hidden="1"/>
    <col min="3333" max="3333" width="9.7109375" hidden="1"/>
    <col min="3334" max="3339" width="7.7109375" hidden="1"/>
    <col min="3340" max="3340" width="8.28515625" hidden="1"/>
    <col min="3341" max="3341" width="9.42578125" hidden="1"/>
    <col min="3342" max="3342" width="7.7109375" hidden="1"/>
    <col min="3343" max="3584" width="9.140625" hidden="1"/>
    <col min="3585" max="3585" width="17.85546875" hidden="1"/>
    <col min="3586" max="3586" width="14.85546875" hidden="1"/>
    <col min="3587" max="3587" width="7.5703125" hidden="1"/>
    <col min="3588" max="3588" width="11.42578125" hidden="1"/>
    <col min="3589" max="3589" width="9.7109375" hidden="1"/>
    <col min="3590" max="3595" width="7.7109375" hidden="1"/>
    <col min="3596" max="3596" width="8.28515625" hidden="1"/>
    <col min="3597" max="3597" width="9.42578125" hidden="1"/>
    <col min="3598" max="3598" width="7.7109375" hidden="1"/>
    <col min="3599" max="3840" width="9.140625" hidden="1"/>
    <col min="3841" max="3841" width="17.85546875" hidden="1"/>
    <col min="3842" max="3842" width="14.85546875" hidden="1"/>
    <col min="3843" max="3843" width="7.5703125" hidden="1"/>
    <col min="3844" max="3844" width="11.42578125" hidden="1"/>
    <col min="3845" max="3845" width="9.7109375" hidden="1"/>
    <col min="3846" max="3851" width="7.7109375" hidden="1"/>
    <col min="3852" max="3852" width="8.28515625" hidden="1"/>
    <col min="3853" max="3853" width="9.42578125" hidden="1"/>
    <col min="3854" max="3854" width="7.7109375" hidden="1"/>
    <col min="3855" max="4096" width="9.140625" hidden="1"/>
    <col min="4097" max="4097" width="17.85546875" hidden="1"/>
    <col min="4098" max="4098" width="14.85546875" hidden="1"/>
    <col min="4099" max="4099" width="7.5703125" hidden="1"/>
    <col min="4100" max="4100" width="11.42578125" hidden="1"/>
    <col min="4101" max="4101" width="9.7109375" hidden="1"/>
    <col min="4102" max="4107" width="7.7109375" hidden="1"/>
    <col min="4108" max="4108" width="8.28515625" hidden="1"/>
    <col min="4109" max="4109" width="9.42578125" hidden="1"/>
    <col min="4110" max="4110" width="7.7109375" hidden="1"/>
    <col min="4111" max="4352" width="9.140625" hidden="1"/>
    <col min="4353" max="4353" width="17.85546875" hidden="1"/>
    <col min="4354" max="4354" width="14.85546875" hidden="1"/>
    <col min="4355" max="4355" width="7.5703125" hidden="1"/>
    <col min="4356" max="4356" width="11.42578125" hidden="1"/>
    <col min="4357" max="4357" width="9.7109375" hidden="1"/>
    <col min="4358" max="4363" width="7.7109375" hidden="1"/>
    <col min="4364" max="4364" width="8.28515625" hidden="1"/>
    <col min="4365" max="4365" width="9.42578125" hidden="1"/>
    <col min="4366" max="4366" width="7.7109375" hidden="1"/>
    <col min="4367" max="4608" width="9.140625" hidden="1"/>
    <col min="4609" max="4609" width="17.85546875" hidden="1"/>
    <col min="4610" max="4610" width="14.85546875" hidden="1"/>
    <col min="4611" max="4611" width="7.5703125" hidden="1"/>
    <col min="4612" max="4612" width="11.42578125" hidden="1"/>
    <col min="4613" max="4613" width="9.7109375" hidden="1"/>
    <col min="4614" max="4619" width="7.7109375" hidden="1"/>
    <col min="4620" max="4620" width="8.28515625" hidden="1"/>
    <col min="4621" max="4621" width="9.42578125" hidden="1"/>
    <col min="4622" max="4622" width="7.7109375" hidden="1"/>
    <col min="4623" max="4864" width="9.140625" hidden="1"/>
    <col min="4865" max="4865" width="17.85546875" hidden="1"/>
    <col min="4866" max="4866" width="14.85546875" hidden="1"/>
    <col min="4867" max="4867" width="7.5703125" hidden="1"/>
    <col min="4868" max="4868" width="11.42578125" hidden="1"/>
    <col min="4869" max="4869" width="9.7109375" hidden="1"/>
    <col min="4870" max="4875" width="7.7109375" hidden="1"/>
    <col min="4876" max="4876" width="8.28515625" hidden="1"/>
    <col min="4877" max="4877" width="9.42578125" hidden="1"/>
    <col min="4878" max="4878" width="7.7109375" hidden="1"/>
    <col min="4879" max="5120" width="9.140625" hidden="1"/>
    <col min="5121" max="5121" width="17.85546875" hidden="1"/>
    <col min="5122" max="5122" width="14.85546875" hidden="1"/>
    <col min="5123" max="5123" width="7.5703125" hidden="1"/>
    <col min="5124" max="5124" width="11.42578125" hidden="1"/>
    <col min="5125" max="5125" width="9.7109375" hidden="1"/>
    <col min="5126" max="5131" width="7.7109375" hidden="1"/>
    <col min="5132" max="5132" width="8.28515625" hidden="1"/>
    <col min="5133" max="5133" width="9.42578125" hidden="1"/>
    <col min="5134" max="5134" width="7.7109375" hidden="1"/>
    <col min="5135" max="5376" width="9.140625" hidden="1"/>
    <col min="5377" max="5377" width="17.85546875" hidden="1"/>
    <col min="5378" max="5378" width="14.85546875" hidden="1"/>
    <col min="5379" max="5379" width="7.5703125" hidden="1"/>
    <col min="5380" max="5380" width="11.42578125" hidden="1"/>
    <col min="5381" max="5381" width="9.7109375" hidden="1"/>
    <col min="5382" max="5387" width="7.7109375" hidden="1"/>
    <col min="5388" max="5388" width="8.28515625" hidden="1"/>
    <col min="5389" max="5389" width="9.42578125" hidden="1"/>
    <col min="5390" max="5390" width="7.7109375" hidden="1"/>
    <col min="5391" max="5632" width="9.140625" hidden="1"/>
    <col min="5633" max="5633" width="17.85546875" hidden="1"/>
    <col min="5634" max="5634" width="14.85546875" hidden="1"/>
    <col min="5635" max="5635" width="7.5703125" hidden="1"/>
    <col min="5636" max="5636" width="11.42578125" hidden="1"/>
    <col min="5637" max="5637" width="9.7109375" hidden="1"/>
    <col min="5638" max="5643" width="7.7109375" hidden="1"/>
    <col min="5644" max="5644" width="8.28515625" hidden="1"/>
    <col min="5645" max="5645" width="9.42578125" hidden="1"/>
    <col min="5646" max="5646" width="7.7109375" hidden="1"/>
    <col min="5647" max="5888" width="9.140625" hidden="1"/>
    <col min="5889" max="5889" width="17.85546875" hidden="1"/>
    <col min="5890" max="5890" width="14.85546875" hidden="1"/>
    <col min="5891" max="5891" width="7.5703125" hidden="1"/>
    <col min="5892" max="5892" width="11.42578125" hidden="1"/>
    <col min="5893" max="5893" width="9.7109375" hidden="1"/>
    <col min="5894" max="5899" width="7.7109375" hidden="1"/>
    <col min="5900" max="5900" width="8.28515625" hidden="1"/>
    <col min="5901" max="5901" width="9.42578125" hidden="1"/>
    <col min="5902" max="5902" width="7.7109375" hidden="1"/>
    <col min="5903" max="6144" width="9.140625" hidden="1"/>
    <col min="6145" max="6145" width="17.85546875" hidden="1"/>
    <col min="6146" max="6146" width="14.85546875" hidden="1"/>
    <col min="6147" max="6147" width="7.5703125" hidden="1"/>
    <col min="6148" max="6148" width="11.42578125" hidden="1"/>
    <col min="6149" max="6149" width="9.7109375" hidden="1"/>
    <col min="6150" max="6155" width="7.7109375" hidden="1"/>
    <col min="6156" max="6156" width="8.28515625" hidden="1"/>
    <col min="6157" max="6157" width="9.42578125" hidden="1"/>
    <col min="6158" max="6158" width="7.7109375" hidden="1"/>
    <col min="6159" max="6400" width="9.140625" hidden="1"/>
    <col min="6401" max="6401" width="17.85546875" hidden="1"/>
    <col min="6402" max="6402" width="14.85546875" hidden="1"/>
    <col min="6403" max="6403" width="7.5703125" hidden="1"/>
    <col min="6404" max="6404" width="11.42578125" hidden="1"/>
    <col min="6405" max="6405" width="9.7109375" hidden="1"/>
    <col min="6406" max="6411" width="7.7109375" hidden="1"/>
    <col min="6412" max="6412" width="8.28515625" hidden="1"/>
    <col min="6413" max="6413" width="9.42578125" hidden="1"/>
    <col min="6414" max="6414" width="7.7109375" hidden="1"/>
    <col min="6415" max="6656" width="9.140625" hidden="1"/>
    <col min="6657" max="6657" width="17.85546875" hidden="1"/>
    <col min="6658" max="6658" width="14.85546875" hidden="1"/>
    <col min="6659" max="6659" width="7.5703125" hidden="1"/>
    <col min="6660" max="6660" width="11.42578125" hidden="1"/>
    <col min="6661" max="6661" width="9.7109375" hidden="1"/>
    <col min="6662" max="6667" width="7.7109375" hidden="1"/>
    <col min="6668" max="6668" width="8.28515625" hidden="1"/>
    <col min="6669" max="6669" width="9.42578125" hidden="1"/>
    <col min="6670" max="6670" width="7.7109375" hidden="1"/>
    <col min="6671" max="6912" width="9.140625" hidden="1"/>
    <col min="6913" max="6913" width="17.85546875" hidden="1"/>
    <col min="6914" max="6914" width="14.85546875" hidden="1"/>
    <col min="6915" max="6915" width="7.5703125" hidden="1"/>
    <col min="6916" max="6916" width="11.42578125" hidden="1"/>
    <col min="6917" max="6917" width="9.7109375" hidden="1"/>
    <col min="6918" max="6923" width="7.7109375" hidden="1"/>
    <col min="6924" max="6924" width="8.28515625" hidden="1"/>
    <col min="6925" max="6925" width="9.42578125" hidden="1"/>
    <col min="6926" max="6926" width="7.7109375" hidden="1"/>
    <col min="6927" max="7168" width="9.140625" hidden="1"/>
    <col min="7169" max="7169" width="17.85546875" hidden="1"/>
    <col min="7170" max="7170" width="14.85546875" hidden="1"/>
    <col min="7171" max="7171" width="7.5703125" hidden="1"/>
    <col min="7172" max="7172" width="11.42578125" hidden="1"/>
    <col min="7173" max="7173" width="9.7109375" hidden="1"/>
    <col min="7174" max="7179" width="7.7109375" hidden="1"/>
    <col min="7180" max="7180" width="8.28515625" hidden="1"/>
    <col min="7181" max="7181" width="9.42578125" hidden="1"/>
    <col min="7182" max="7182" width="7.7109375" hidden="1"/>
    <col min="7183" max="7424" width="9.140625" hidden="1"/>
    <col min="7425" max="7425" width="17.85546875" hidden="1"/>
    <col min="7426" max="7426" width="14.85546875" hidden="1"/>
    <col min="7427" max="7427" width="7.5703125" hidden="1"/>
    <col min="7428" max="7428" width="11.42578125" hidden="1"/>
    <col min="7429" max="7429" width="9.7109375" hidden="1"/>
    <col min="7430" max="7435" width="7.7109375" hidden="1"/>
    <col min="7436" max="7436" width="8.28515625" hidden="1"/>
    <col min="7437" max="7437" width="9.42578125" hidden="1"/>
    <col min="7438" max="7438" width="7.7109375" hidden="1"/>
    <col min="7439" max="7680" width="9.140625" hidden="1"/>
    <col min="7681" max="7681" width="17.85546875" hidden="1"/>
    <col min="7682" max="7682" width="14.85546875" hidden="1"/>
    <col min="7683" max="7683" width="7.5703125" hidden="1"/>
    <col min="7684" max="7684" width="11.42578125" hidden="1"/>
    <col min="7685" max="7685" width="9.7109375" hidden="1"/>
    <col min="7686" max="7691" width="7.7109375" hidden="1"/>
    <col min="7692" max="7692" width="8.28515625" hidden="1"/>
    <col min="7693" max="7693" width="9.42578125" hidden="1"/>
    <col min="7694" max="7694" width="7.7109375" hidden="1"/>
    <col min="7695" max="7936" width="9.140625" hidden="1"/>
    <col min="7937" max="7937" width="17.85546875" hidden="1"/>
    <col min="7938" max="7938" width="14.85546875" hidden="1"/>
    <col min="7939" max="7939" width="7.5703125" hidden="1"/>
    <col min="7940" max="7940" width="11.42578125" hidden="1"/>
    <col min="7941" max="7941" width="9.7109375" hidden="1"/>
    <col min="7942" max="7947" width="7.7109375" hidden="1"/>
    <col min="7948" max="7948" width="8.28515625" hidden="1"/>
    <col min="7949" max="7949" width="9.42578125" hidden="1"/>
    <col min="7950" max="7950" width="7.7109375" hidden="1"/>
    <col min="7951" max="8192" width="9.140625" hidden="1"/>
    <col min="8193" max="8193" width="17.85546875" hidden="1"/>
    <col min="8194" max="8194" width="14.85546875" hidden="1"/>
    <col min="8195" max="8195" width="7.5703125" hidden="1"/>
    <col min="8196" max="8196" width="11.42578125" hidden="1"/>
    <col min="8197" max="8197" width="9.7109375" hidden="1"/>
    <col min="8198" max="8203" width="7.7109375" hidden="1"/>
    <col min="8204" max="8204" width="8.28515625" hidden="1"/>
    <col min="8205" max="8205" width="9.42578125" hidden="1"/>
    <col min="8206" max="8206" width="7.7109375" hidden="1"/>
    <col min="8207" max="8448" width="9.140625" hidden="1"/>
    <col min="8449" max="8449" width="17.85546875" hidden="1"/>
    <col min="8450" max="8450" width="14.85546875" hidden="1"/>
    <col min="8451" max="8451" width="7.5703125" hidden="1"/>
    <col min="8452" max="8452" width="11.42578125" hidden="1"/>
    <col min="8453" max="8453" width="9.7109375" hidden="1"/>
    <col min="8454" max="8459" width="7.7109375" hidden="1"/>
    <col min="8460" max="8460" width="8.28515625" hidden="1"/>
    <col min="8461" max="8461" width="9.42578125" hidden="1"/>
    <col min="8462" max="8462" width="7.7109375" hidden="1"/>
    <col min="8463" max="8704" width="9.140625" hidden="1"/>
    <col min="8705" max="8705" width="17.85546875" hidden="1"/>
    <col min="8706" max="8706" width="14.85546875" hidden="1"/>
    <col min="8707" max="8707" width="7.5703125" hidden="1"/>
    <col min="8708" max="8708" width="11.42578125" hidden="1"/>
    <col min="8709" max="8709" width="9.7109375" hidden="1"/>
    <col min="8710" max="8715" width="7.7109375" hidden="1"/>
    <col min="8716" max="8716" width="8.28515625" hidden="1"/>
    <col min="8717" max="8717" width="9.42578125" hidden="1"/>
    <col min="8718" max="8718" width="7.7109375" hidden="1"/>
    <col min="8719" max="8960" width="9.140625" hidden="1"/>
    <col min="8961" max="8961" width="17.85546875" hidden="1"/>
    <col min="8962" max="8962" width="14.85546875" hidden="1"/>
    <col min="8963" max="8963" width="7.5703125" hidden="1"/>
    <col min="8964" max="8964" width="11.42578125" hidden="1"/>
    <col min="8965" max="8965" width="9.7109375" hidden="1"/>
    <col min="8966" max="8971" width="7.7109375" hidden="1"/>
    <col min="8972" max="8972" width="8.28515625" hidden="1"/>
    <col min="8973" max="8973" width="9.42578125" hidden="1"/>
    <col min="8974" max="8974" width="7.7109375" hidden="1"/>
    <col min="8975" max="9216" width="9.140625" hidden="1"/>
    <col min="9217" max="9217" width="17.85546875" hidden="1"/>
    <col min="9218" max="9218" width="14.85546875" hidden="1"/>
    <col min="9219" max="9219" width="7.5703125" hidden="1"/>
    <col min="9220" max="9220" width="11.42578125" hidden="1"/>
    <col min="9221" max="9221" width="9.7109375" hidden="1"/>
    <col min="9222" max="9227" width="7.7109375" hidden="1"/>
    <col min="9228" max="9228" width="8.28515625" hidden="1"/>
    <col min="9229" max="9229" width="9.42578125" hidden="1"/>
    <col min="9230" max="9230" width="7.7109375" hidden="1"/>
    <col min="9231" max="9472" width="9.140625" hidden="1"/>
    <col min="9473" max="9473" width="17.85546875" hidden="1"/>
    <col min="9474" max="9474" width="14.85546875" hidden="1"/>
    <col min="9475" max="9475" width="7.5703125" hidden="1"/>
    <col min="9476" max="9476" width="11.42578125" hidden="1"/>
    <col min="9477" max="9477" width="9.7109375" hidden="1"/>
    <col min="9478" max="9483" width="7.7109375" hidden="1"/>
    <col min="9484" max="9484" width="8.28515625" hidden="1"/>
    <col min="9485" max="9485" width="9.42578125" hidden="1"/>
    <col min="9486" max="9486" width="7.7109375" hidden="1"/>
    <col min="9487" max="9728" width="9.140625" hidden="1"/>
    <col min="9729" max="9729" width="17.85546875" hidden="1"/>
    <col min="9730" max="9730" width="14.85546875" hidden="1"/>
    <col min="9731" max="9731" width="7.5703125" hidden="1"/>
    <col min="9732" max="9732" width="11.42578125" hidden="1"/>
    <col min="9733" max="9733" width="9.7109375" hidden="1"/>
    <col min="9734" max="9739" width="7.7109375" hidden="1"/>
    <col min="9740" max="9740" width="8.28515625" hidden="1"/>
    <col min="9741" max="9741" width="9.42578125" hidden="1"/>
    <col min="9742" max="9742" width="7.7109375" hidden="1"/>
    <col min="9743" max="9984" width="9.140625" hidden="1"/>
    <col min="9985" max="9985" width="17.85546875" hidden="1"/>
    <col min="9986" max="9986" width="14.85546875" hidden="1"/>
    <col min="9987" max="9987" width="7.5703125" hidden="1"/>
    <col min="9988" max="9988" width="11.42578125" hidden="1"/>
    <col min="9989" max="9989" width="9.7109375" hidden="1"/>
    <col min="9990" max="9995" width="7.7109375" hidden="1"/>
    <col min="9996" max="9996" width="8.28515625" hidden="1"/>
    <col min="9997" max="9997" width="9.42578125" hidden="1"/>
    <col min="9998" max="9998" width="7.7109375" hidden="1"/>
    <col min="9999" max="10240" width="9.140625" hidden="1"/>
    <col min="10241" max="10241" width="17.85546875" hidden="1"/>
    <col min="10242" max="10242" width="14.85546875" hidden="1"/>
    <col min="10243" max="10243" width="7.5703125" hidden="1"/>
    <col min="10244" max="10244" width="11.42578125" hidden="1"/>
    <col min="10245" max="10245" width="9.7109375" hidden="1"/>
    <col min="10246" max="10251" width="7.7109375" hidden="1"/>
    <col min="10252" max="10252" width="8.28515625" hidden="1"/>
    <col min="10253" max="10253" width="9.42578125" hidden="1"/>
    <col min="10254" max="10254" width="7.7109375" hidden="1"/>
    <col min="10255" max="10496" width="9.140625" hidden="1"/>
    <col min="10497" max="10497" width="17.85546875" hidden="1"/>
    <col min="10498" max="10498" width="14.85546875" hidden="1"/>
    <col min="10499" max="10499" width="7.5703125" hidden="1"/>
    <col min="10500" max="10500" width="11.42578125" hidden="1"/>
    <col min="10501" max="10501" width="9.7109375" hidden="1"/>
    <col min="10502" max="10507" width="7.7109375" hidden="1"/>
    <col min="10508" max="10508" width="8.28515625" hidden="1"/>
    <col min="10509" max="10509" width="9.42578125" hidden="1"/>
    <col min="10510" max="10510" width="7.7109375" hidden="1"/>
    <col min="10511" max="10752" width="9.140625" hidden="1"/>
    <col min="10753" max="10753" width="17.85546875" hidden="1"/>
    <col min="10754" max="10754" width="14.85546875" hidden="1"/>
    <col min="10755" max="10755" width="7.5703125" hidden="1"/>
    <col min="10756" max="10756" width="11.42578125" hidden="1"/>
    <col min="10757" max="10757" width="9.7109375" hidden="1"/>
    <col min="10758" max="10763" width="7.7109375" hidden="1"/>
    <col min="10764" max="10764" width="8.28515625" hidden="1"/>
    <col min="10765" max="10765" width="9.42578125" hidden="1"/>
    <col min="10766" max="10766" width="7.7109375" hidden="1"/>
    <col min="10767" max="11008" width="9.140625" hidden="1"/>
    <col min="11009" max="11009" width="17.85546875" hidden="1"/>
    <col min="11010" max="11010" width="14.85546875" hidden="1"/>
    <col min="11011" max="11011" width="7.5703125" hidden="1"/>
    <col min="11012" max="11012" width="11.42578125" hidden="1"/>
    <col min="11013" max="11013" width="9.7109375" hidden="1"/>
    <col min="11014" max="11019" width="7.7109375" hidden="1"/>
    <col min="11020" max="11020" width="8.28515625" hidden="1"/>
    <col min="11021" max="11021" width="9.42578125" hidden="1"/>
    <col min="11022" max="11022" width="7.7109375" hidden="1"/>
    <col min="11023" max="11264" width="9.140625" hidden="1"/>
    <col min="11265" max="11265" width="17.85546875" hidden="1"/>
    <col min="11266" max="11266" width="14.85546875" hidden="1"/>
    <col min="11267" max="11267" width="7.5703125" hidden="1"/>
    <col min="11268" max="11268" width="11.42578125" hidden="1"/>
    <col min="11269" max="11269" width="9.7109375" hidden="1"/>
    <col min="11270" max="11275" width="7.7109375" hidden="1"/>
    <col min="11276" max="11276" width="8.28515625" hidden="1"/>
    <col min="11277" max="11277" width="9.42578125" hidden="1"/>
    <col min="11278" max="11278" width="7.7109375" hidden="1"/>
    <col min="11279" max="11520" width="9.140625" hidden="1"/>
    <col min="11521" max="11521" width="17.85546875" hidden="1"/>
    <col min="11522" max="11522" width="14.85546875" hidden="1"/>
    <col min="11523" max="11523" width="7.5703125" hidden="1"/>
    <col min="11524" max="11524" width="11.42578125" hidden="1"/>
    <col min="11525" max="11525" width="9.7109375" hidden="1"/>
    <col min="11526" max="11531" width="7.7109375" hidden="1"/>
    <col min="11532" max="11532" width="8.28515625" hidden="1"/>
    <col min="11533" max="11533" width="9.42578125" hidden="1"/>
    <col min="11534" max="11534" width="7.7109375" hidden="1"/>
    <col min="11535" max="11776" width="9.140625" hidden="1"/>
    <col min="11777" max="11777" width="17.85546875" hidden="1"/>
    <col min="11778" max="11778" width="14.85546875" hidden="1"/>
    <col min="11779" max="11779" width="7.5703125" hidden="1"/>
    <col min="11780" max="11780" width="11.42578125" hidden="1"/>
    <col min="11781" max="11781" width="9.7109375" hidden="1"/>
    <col min="11782" max="11787" width="7.7109375" hidden="1"/>
    <col min="11788" max="11788" width="8.28515625" hidden="1"/>
    <col min="11789" max="11789" width="9.42578125" hidden="1"/>
    <col min="11790" max="11790" width="7.7109375" hidden="1"/>
    <col min="11791" max="12032" width="9.140625" hidden="1"/>
    <col min="12033" max="12033" width="17.85546875" hidden="1"/>
    <col min="12034" max="12034" width="14.85546875" hidden="1"/>
    <col min="12035" max="12035" width="7.5703125" hidden="1"/>
    <col min="12036" max="12036" width="11.42578125" hidden="1"/>
    <col min="12037" max="12037" width="9.7109375" hidden="1"/>
    <col min="12038" max="12043" width="7.7109375" hidden="1"/>
    <col min="12044" max="12044" width="8.28515625" hidden="1"/>
    <col min="12045" max="12045" width="9.42578125" hidden="1"/>
    <col min="12046" max="12046" width="7.7109375" hidden="1"/>
    <col min="12047" max="12288" width="9.140625" hidden="1"/>
    <col min="12289" max="12289" width="17.85546875" hidden="1"/>
    <col min="12290" max="12290" width="14.85546875" hidden="1"/>
    <col min="12291" max="12291" width="7.5703125" hidden="1"/>
    <col min="12292" max="12292" width="11.42578125" hidden="1"/>
    <col min="12293" max="12293" width="9.7109375" hidden="1"/>
    <col min="12294" max="12299" width="7.7109375" hidden="1"/>
    <col min="12300" max="12300" width="8.28515625" hidden="1"/>
    <col min="12301" max="12301" width="9.42578125" hidden="1"/>
    <col min="12302" max="12302" width="7.7109375" hidden="1"/>
    <col min="12303" max="12544" width="9.140625" hidden="1"/>
    <col min="12545" max="12545" width="17.85546875" hidden="1"/>
    <col min="12546" max="12546" width="14.85546875" hidden="1"/>
    <col min="12547" max="12547" width="7.5703125" hidden="1"/>
    <col min="12548" max="12548" width="11.42578125" hidden="1"/>
    <col min="12549" max="12549" width="9.7109375" hidden="1"/>
    <col min="12550" max="12555" width="7.7109375" hidden="1"/>
    <col min="12556" max="12556" width="8.28515625" hidden="1"/>
    <col min="12557" max="12557" width="9.42578125" hidden="1"/>
    <col min="12558" max="12558" width="7.7109375" hidden="1"/>
    <col min="12559" max="12800" width="9.140625" hidden="1"/>
    <col min="12801" max="12801" width="17.85546875" hidden="1"/>
    <col min="12802" max="12802" width="14.85546875" hidden="1"/>
    <col min="12803" max="12803" width="7.5703125" hidden="1"/>
    <col min="12804" max="12804" width="11.42578125" hidden="1"/>
    <col min="12805" max="12805" width="9.7109375" hidden="1"/>
    <col min="12806" max="12811" width="7.7109375" hidden="1"/>
    <col min="12812" max="12812" width="8.28515625" hidden="1"/>
    <col min="12813" max="12813" width="9.42578125" hidden="1"/>
    <col min="12814" max="12814" width="7.7109375" hidden="1"/>
    <col min="12815" max="13056" width="9.140625" hidden="1"/>
    <col min="13057" max="13057" width="17.85546875" hidden="1"/>
    <col min="13058" max="13058" width="14.85546875" hidden="1"/>
    <col min="13059" max="13059" width="7.5703125" hidden="1"/>
    <col min="13060" max="13060" width="11.42578125" hidden="1"/>
    <col min="13061" max="13061" width="9.7109375" hidden="1"/>
    <col min="13062" max="13067" width="7.7109375" hidden="1"/>
    <col min="13068" max="13068" width="8.28515625" hidden="1"/>
    <col min="13069" max="13069" width="9.42578125" hidden="1"/>
    <col min="13070" max="13070" width="7.7109375" hidden="1"/>
    <col min="13071" max="13312" width="9.140625" hidden="1"/>
    <col min="13313" max="13313" width="17.85546875" hidden="1"/>
    <col min="13314" max="13314" width="14.85546875" hidden="1"/>
    <col min="13315" max="13315" width="7.5703125" hidden="1"/>
    <col min="13316" max="13316" width="11.42578125" hidden="1"/>
    <col min="13317" max="13317" width="9.7109375" hidden="1"/>
    <col min="13318" max="13323" width="7.7109375" hidden="1"/>
    <col min="13324" max="13324" width="8.28515625" hidden="1"/>
    <col min="13325" max="13325" width="9.42578125" hidden="1"/>
    <col min="13326" max="13326" width="7.7109375" hidden="1"/>
    <col min="13327" max="13568" width="9.140625" hidden="1"/>
    <col min="13569" max="13569" width="17.85546875" hidden="1"/>
    <col min="13570" max="13570" width="14.85546875" hidden="1"/>
    <col min="13571" max="13571" width="7.5703125" hidden="1"/>
    <col min="13572" max="13572" width="11.42578125" hidden="1"/>
    <col min="13573" max="13573" width="9.7109375" hidden="1"/>
    <col min="13574" max="13579" width="7.7109375" hidden="1"/>
    <col min="13580" max="13580" width="8.28515625" hidden="1"/>
    <col min="13581" max="13581" width="9.42578125" hidden="1"/>
    <col min="13582" max="13582" width="7.7109375" hidden="1"/>
    <col min="13583" max="13824" width="9.140625" hidden="1"/>
    <col min="13825" max="13825" width="17.85546875" hidden="1"/>
    <col min="13826" max="13826" width="14.85546875" hidden="1"/>
    <col min="13827" max="13827" width="7.5703125" hidden="1"/>
    <col min="13828" max="13828" width="11.42578125" hidden="1"/>
    <col min="13829" max="13829" width="9.7109375" hidden="1"/>
    <col min="13830" max="13835" width="7.7109375" hidden="1"/>
    <col min="13836" max="13836" width="8.28515625" hidden="1"/>
    <col min="13837" max="13837" width="9.42578125" hidden="1"/>
    <col min="13838" max="13838" width="7.7109375" hidden="1"/>
    <col min="13839" max="14080" width="9.140625" hidden="1"/>
    <col min="14081" max="14081" width="17.85546875" hidden="1"/>
    <col min="14082" max="14082" width="14.85546875" hidden="1"/>
    <col min="14083" max="14083" width="7.5703125" hidden="1"/>
    <col min="14084" max="14084" width="11.42578125" hidden="1"/>
    <col min="14085" max="14085" width="9.7109375" hidden="1"/>
    <col min="14086" max="14091" width="7.7109375" hidden="1"/>
    <col min="14092" max="14092" width="8.28515625" hidden="1"/>
    <col min="14093" max="14093" width="9.42578125" hidden="1"/>
    <col min="14094" max="14094" width="7.7109375" hidden="1"/>
    <col min="14095" max="14336" width="9.140625" hidden="1"/>
    <col min="14337" max="14337" width="17.85546875" hidden="1"/>
    <col min="14338" max="14338" width="14.85546875" hidden="1"/>
    <col min="14339" max="14339" width="7.5703125" hidden="1"/>
    <col min="14340" max="14340" width="11.42578125" hidden="1"/>
    <col min="14341" max="14341" width="9.7109375" hidden="1"/>
    <col min="14342" max="14347" width="7.7109375" hidden="1"/>
    <col min="14348" max="14348" width="8.28515625" hidden="1"/>
    <col min="14349" max="14349" width="9.42578125" hidden="1"/>
    <col min="14350" max="14350" width="7.7109375" hidden="1"/>
    <col min="14351" max="14592" width="9.140625" hidden="1"/>
    <col min="14593" max="14593" width="17.85546875" hidden="1"/>
    <col min="14594" max="14594" width="14.85546875" hidden="1"/>
    <col min="14595" max="14595" width="7.5703125" hidden="1"/>
    <col min="14596" max="14596" width="11.42578125" hidden="1"/>
    <col min="14597" max="14597" width="9.7109375" hidden="1"/>
    <col min="14598" max="14603" width="7.7109375" hidden="1"/>
    <col min="14604" max="14604" width="8.28515625" hidden="1"/>
    <col min="14605" max="14605" width="9.42578125" hidden="1"/>
    <col min="14606" max="14606" width="7.7109375" hidden="1"/>
    <col min="14607" max="14848" width="9.140625" hidden="1"/>
    <col min="14849" max="14849" width="17.85546875" hidden="1"/>
    <col min="14850" max="14850" width="14.85546875" hidden="1"/>
    <col min="14851" max="14851" width="7.5703125" hidden="1"/>
    <col min="14852" max="14852" width="11.42578125" hidden="1"/>
    <col min="14853" max="14853" width="9.7109375" hidden="1"/>
    <col min="14854" max="14859" width="7.7109375" hidden="1"/>
    <col min="14860" max="14860" width="8.28515625" hidden="1"/>
    <col min="14861" max="14861" width="9.42578125" hidden="1"/>
    <col min="14862" max="14862" width="7.7109375" hidden="1"/>
    <col min="14863" max="15104" width="9.140625" hidden="1"/>
    <col min="15105" max="15105" width="17.85546875" hidden="1"/>
    <col min="15106" max="15106" width="14.85546875" hidden="1"/>
    <col min="15107" max="15107" width="7.5703125" hidden="1"/>
    <col min="15108" max="15108" width="11.42578125" hidden="1"/>
    <col min="15109" max="15109" width="9.7109375" hidden="1"/>
    <col min="15110" max="15115" width="7.7109375" hidden="1"/>
    <col min="15116" max="15116" width="8.28515625" hidden="1"/>
    <col min="15117" max="15117" width="9.42578125" hidden="1"/>
    <col min="15118" max="15118" width="7.7109375" hidden="1"/>
    <col min="15119" max="15360" width="9.140625" hidden="1"/>
    <col min="15361" max="15361" width="17.85546875" hidden="1"/>
    <col min="15362" max="15362" width="14.85546875" hidden="1"/>
    <col min="15363" max="15363" width="7.5703125" hidden="1"/>
    <col min="15364" max="15364" width="11.42578125" hidden="1"/>
    <col min="15365" max="15365" width="9.7109375" hidden="1"/>
    <col min="15366" max="15371" width="7.7109375" hidden="1"/>
    <col min="15372" max="15372" width="8.28515625" hidden="1"/>
    <col min="15373" max="15373" width="9.42578125" hidden="1"/>
    <col min="15374" max="15374" width="7.7109375" hidden="1"/>
    <col min="15375" max="15616" width="9.140625" hidden="1"/>
    <col min="15617" max="15617" width="17.85546875" hidden="1"/>
    <col min="15618" max="15618" width="14.85546875" hidden="1"/>
    <col min="15619" max="15619" width="7.5703125" hidden="1"/>
    <col min="15620" max="15620" width="11.42578125" hidden="1"/>
    <col min="15621" max="15621" width="9.7109375" hidden="1"/>
    <col min="15622" max="15627" width="7.7109375" hidden="1"/>
    <col min="15628" max="15628" width="8.28515625" hidden="1"/>
    <col min="15629" max="15629" width="9.42578125" hidden="1"/>
    <col min="15630" max="15630" width="7.7109375" hidden="1"/>
    <col min="15631" max="15872" width="9.140625" hidden="1"/>
    <col min="15873" max="15873" width="17.85546875" hidden="1"/>
    <col min="15874" max="15874" width="14.85546875" hidden="1"/>
    <col min="15875" max="15875" width="7.5703125" hidden="1"/>
    <col min="15876" max="15876" width="11.42578125" hidden="1"/>
    <col min="15877" max="15877" width="9.7109375" hidden="1"/>
    <col min="15878" max="15883" width="7.7109375" hidden="1"/>
    <col min="15884" max="15884" width="8.28515625" hidden="1"/>
    <col min="15885" max="15885" width="9.42578125" hidden="1"/>
    <col min="15886" max="15886" width="7.7109375" hidden="1"/>
    <col min="15887" max="16128" width="9.140625" hidden="1"/>
    <col min="16129" max="16129" width="17.85546875" hidden="1"/>
    <col min="16130" max="16130" width="14.85546875" hidden="1"/>
    <col min="16131" max="16131" width="7.5703125" hidden="1"/>
    <col min="16132" max="16132" width="11.42578125" hidden="1"/>
    <col min="16133" max="16133" width="9.7109375" hidden="1"/>
    <col min="16134" max="16139" width="7.7109375" hidden="1"/>
    <col min="16140" max="16140" width="8.28515625" hidden="1"/>
    <col min="16141" max="16141" width="9.42578125" hidden="1"/>
    <col min="16142" max="16142" width="7.7109375" hidden="1"/>
    <col min="16144" max="16384" width="9.140625" hidden="1"/>
  </cols>
  <sheetData>
    <row r="1" spans="1:14" ht="16.5" thickBot="1" x14ac:dyDescent="0.3">
      <c r="A1" s="216" t="s">
        <v>253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x14ac:dyDescent="0.2">
      <c r="A2" t="s">
        <v>67</v>
      </c>
      <c r="B2" s="21" t="s">
        <v>38</v>
      </c>
      <c r="C2" t="s">
        <v>254</v>
      </c>
      <c r="E2" s="21" t="s">
        <v>255</v>
      </c>
      <c r="F2" s="218" t="s">
        <v>256</v>
      </c>
      <c r="G2" s="218"/>
      <c r="H2" s="218"/>
      <c r="I2" s="218"/>
      <c r="J2" s="218"/>
      <c r="K2" s="218"/>
      <c r="L2" s="326" t="s">
        <v>257</v>
      </c>
      <c r="M2" s="326"/>
      <c r="N2" s="326"/>
    </row>
    <row r="3" spans="1:14" x14ac:dyDescent="0.2">
      <c r="B3" s="219" t="s">
        <v>258</v>
      </c>
      <c r="C3" s="2" t="s">
        <v>259</v>
      </c>
      <c r="D3" s="2"/>
      <c r="E3" s="21" t="s">
        <v>260</v>
      </c>
      <c r="F3">
        <v>2014</v>
      </c>
      <c r="G3">
        <v>2015</v>
      </c>
      <c r="H3">
        <v>2016</v>
      </c>
      <c r="I3">
        <v>2017</v>
      </c>
      <c r="J3">
        <v>2018</v>
      </c>
      <c r="K3">
        <v>2019</v>
      </c>
      <c r="L3" s="220" t="s">
        <v>143</v>
      </c>
      <c r="M3" s="220" t="s">
        <v>255</v>
      </c>
      <c r="N3" s="21" t="s">
        <v>20</v>
      </c>
    </row>
    <row r="4" spans="1:14" x14ac:dyDescent="0.2">
      <c r="A4" t="s">
        <v>261</v>
      </c>
      <c r="B4" s="219">
        <v>2013</v>
      </c>
      <c r="C4" s="21" t="s">
        <v>262</v>
      </c>
      <c r="D4" s="221" t="s">
        <v>263</v>
      </c>
      <c r="E4" s="21" t="s">
        <v>264</v>
      </c>
      <c r="L4" s="220" t="s">
        <v>29</v>
      </c>
      <c r="M4" s="220" t="s">
        <v>265</v>
      </c>
      <c r="N4" s="21" t="s">
        <v>266</v>
      </c>
    </row>
    <row r="5" spans="1:14" ht="14.25" x14ac:dyDescent="0.2">
      <c r="A5" t="s">
        <v>29</v>
      </c>
      <c r="C5" s="21"/>
      <c r="D5" s="87" t="s">
        <v>267</v>
      </c>
      <c r="E5" s="21" t="s">
        <v>164</v>
      </c>
      <c r="L5" s="21"/>
      <c r="M5" s="220"/>
      <c r="N5" s="21" t="s">
        <v>27</v>
      </c>
    </row>
    <row r="6" spans="1:14" x14ac:dyDescent="0.2">
      <c r="C6" s="21"/>
      <c r="D6" s="87"/>
      <c r="L6" s="21"/>
      <c r="M6" s="220"/>
      <c r="N6" s="21"/>
    </row>
    <row r="7" spans="1:14" x14ac:dyDescent="0.2">
      <c r="A7" s="71"/>
      <c r="B7" s="71"/>
      <c r="C7" s="71"/>
      <c r="D7" s="71"/>
      <c r="E7" s="71"/>
      <c r="F7" s="222" t="s">
        <v>268</v>
      </c>
      <c r="G7" s="222"/>
      <c r="H7" s="71"/>
      <c r="I7" s="71"/>
      <c r="J7" s="71"/>
      <c r="K7" s="71"/>
      <c r="L7" s="223"/>
      <c r="M7" s="223"/>
      <c r="N7" s="223"/>
    </row>
    <row r="8" spans="1:14" x14ac:dyDescent="0.2">
      <c r="A8" s="224" t="s">
        <v>219</v>
      </c>
      <c r="B8" s="225">
        <v>9633589</v>
      </c>
      <c r="C8" s="2"/>
      <c r="D8" s="2"/>
      <c r="E8" s="2"/>
      <c r="F8" s="225">
        <v>94.535881175748727</v>
      </c>
      <c r="G8" s="225">
        <v>48.547530001539407</v>
      </c>
      <c r="H8" s="225">
        <v>24.338537485873644</v>
      </c>
      <c r="I8" s="225">
        <v>14.627258854410334</v>
      </c>
      <c r="J8" s="225">
        <v>7.6657671403668974</v>
      </c>
      <c r="K8" s="225">
        <v>0.70427542632346052</v>
      </c>
      <c r="L8" s="225">
        <v>30.323900365689255</v>
      </c>
      <c r="M8" s="225">
        <v>24.27988249621195</v>
      </c>
      <c r="N8" s="225">
        <f>SUMPRODUCT($B$9:$B$29,N9:N29)/$B8</f>
        <v>54.603782861901209</v>
      </c>
    </row>
    <row r="9" spans="1:14" ht="21" customHeight="1" x14ac:dyDescent="0.2">
      <c r="A9" s="22" t="s">
        <v>220</v>
      </c>
      <c r="B9" s="226">
        <v>2159252</v>
      </c>
      <c r="C9" s="227">
        <v>-245.16880655506634</v>
      </c>
      <c r="D9" s="227">
        <v>-132.88277179114158</v>
      </c>
      <c r="E9" s="226">
        <f>D9-C9</f>
        <v>112.28603476392476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0</v>
      </c>
      <c r="N9" s="226">
        <f>L9+M9</f>
        <v>0</v>
      </c>
    </row>
    <row r="10" spans="1:14" x14ac:dyDescent="0.2">
      <c r="A10" s="22" t="s">
        <v>221</v>
      </c>
      <c r="B10" s="226">
        <v>345139</v>
      </c>
      <c r="C10" s="228">
        <v>1720.8311934449337</v>
      </c>
      <c r="D10" s="226">
        <v>1645.1172282088585</v>
      </c>
      <c r="E10" s="227">
        <f t="shared" ref="E10:E29" si="0">D10-C10</f>
        <v>-75.713965236075182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  <c r="L10" s="226">
        <v>0</v>
      </c>
      <c r="M10" s="226">
        <v>0</v>
      </c>
      <c r="N10" s="226">
        <f t="shared" ref="N10:N29" si="1">L10+M10</f>
        <v>0</v>
      </c>
    </row>
    <row r="11" spans="1:14" x14ac:dyDescent="0.2">
      <c r="A11" s="22" t="s">
        <v>222</v>
      </c>
      <c r="B11" s="226">
        <v>277134</v>
      </c>
      <c r="C11" s="228">
        <v>3676.8311934449339</v>
      </c>
      <c r="D11" s="226">
        <v>4072.1172282088583</v>
      </c>
      <c r="E11" s="226">
        <f t="shared" si="0"/>
        <v>395.28603476392436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  <c r="N11" s="226">
        <f t="shared" si="1"/>
        <v>0</v>
      </c>
    </row>
    <row r="12" spans="1:14" x14ac:dyDescent="0.2">
      <c r="A12" s="22" t="s">
        <v>223</v>
      </c>
      <c r="B12" s="226">
        <v>437540</v>
      </c>
      <c r="C12" s="228">
        <v>3239.8311934449339</v>
      </c>
      <c r="D12" s="226">
        <v>3756.1172282088583</v>
      </c>
      <c r="E12" s="226">
        <f t="shared" si="0"/>
        <v>516.28603476392436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0</v>
      </c>
      <c r="N12" s="226">
        <f t="shared" si="1"/>
        <v>0</v>
      </c>
    </row>
    <row r="13" spans="1:14" x14ac:dyDescent="0.2">
      <c r="A13" s="93" t="s">
        <v>224</v>
      </c>
      <c r="B13" s="226">
        <v>340751</v>
      </c>
      <c r="C13" s="228">
        <v>3643.8311934449339</v>
      </c>
      <c r="D13" s="226">
        <v>2896.1172282088583</v>
      </c>
      <c r="E13" s="227">
        <f t="shared" si="0"/>
        <v>-747.71396523607564</v>
      </c>
      <c r="F13" s="226">
        <v>592</v>
      </c>
      <c r="G13" s="226">
        <v>296</v>
      </c>
      <c r="H13" s="226">
        <v>22</v>
      </c>
      <c r="I13" s="226">
        <v>0</v>
      </c>
      <c r="J13" s="226">
        <v>0</v>
      </c>
      <c r="K13" s="226">
        <v>0</v>
      </c>
      <c r="L13" s="226">
        <v>0</v>
      </c>
      <c r="M13" s="226">
        <v>0</v>
      </c>
      <c r="N13" s="226">
        <f t="shared" si="1"/>
        <v>0</v>
      </c>
    </row>
    <row r="14" spans="1:14" x14ac:dyDescent="0.2">
      <c r="A14" s="93" t="s">
        <v>225</v>
      </c>
      <c r="B14" s="226">
        <v>187004</v>
      </c>
      <c r="C14" s="228">
        <v>2590.8311934449339</v>
      </c>
      <c r="D14" s="226">
        <v>2775.1172282088583</v>
      </c>
      <c r="E14" s="226">
        <f t="shared" si="0"/>
        <v>184.28603476392436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230</v>
      </c>
      <c r="M14" s="226">
        <v>0</v>
      </c>
      <c r="N14" s="226">
        <f t="shared" si="1"/>
        <v>230</v>
      </c>
    </row>
    <row r="15" spans="1:14" x14ac:dyDescent="0.2">
      <c r="A15" s="22" t="s">
        <v>226</v>
      </c>
      <c r="B15" s="226">
        <v>233906</v>
      </c>
      <c r="C15" s="228">
        <v>4101.8311934449339</v>
      </c>
      <c r="D15" s="226">
        <v>3988.1172282088583</v>
      </c>
      <c r="E15" s="226">
        <f t="shared" si="0"/>
        <v>-113.71396523607564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f t="shared" si="1"/>
        <v>0</v>
      </c>
    </row>
    <row r="16" spans="1:14" x14ac:dyDescent="0.2">
      <c r="A16" s="22" t="s">
        <v>227</v>
      </c>
      <c r="B16" s="226">
        <v>57147</v>
      </c>
      <c r="C16" s="228">
        <v>5855.8311934449339</v>
      </c>
      <c r="D16" s="226">
        <v>6658.1172282088583</v>
      </c>
      <c r="E16" s="226">
        <f t="shared" si="0"/>
        <v>802.28603476392436</v>
      </c>
      <c r="F16" s="226">
        <v>0</v>
      </c>
      <c r="G16" s="226">
        <v>0</v>
      </c>
      <c r="H16" s="226">
        <v>0</v>
      </c>
      <c r="I16" s="226">
        <v>0</v>
      </c>
      <c r="J16" s="226">
        <v>0</v>
      </c>
      <c r="K16" s="226">
        <v>0</v>
      </c>
      <c r="L16" s="226">
        <v>1426</v>
      </c>
      <c r="M16" s="226">
        <v>0</v>
      </c>
      <c r="N16" s="226">
        <f t="shared" si="1"/>
        <v>1426</v>
      </c>
    </row>
    <row r="17" spans="1:14" x14ac:dyDescent="0.2">
      <c r="A17" s="22" t="s">
        <v>228</v>
      </c>
      <c r="B17" s="226">
        <v>152789</v>
      </c>
      <c r="C17" s="228">
        <v>3761.8311934449339</v>
      </c>
      <c r="D17" s="226">
        <v>4445.1172282088583</v>
      </c>
      <c r="E17" s="226">
        <f t="shared" si="0"/>
        <v>683.28603476392436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  <c r="L17" s="226">
        <v>501</v>
      </c>
      <c r="M17" s="226">
        <v>0</v>
      </c>
      <c r="N17" s="226">
        <f t="shared" si="1"/>
        <v>501</v>
      </c>
    </row>
    <row r="18" spans="1:14" x14ac:dyDescent="0.2">
      <c r="A18" s="22" t="s">
        <v>229</v>
      </c>
      <c r="B18" s="226">
        <v>1272434</v>
      </c>
      <c r="C18" s="228">
        <v>3483.8311934449339</v>
      </c>
      <c r="D18" s="226">
        <v>3591.1172282088583</v>
      </c>
      <c r="E18" s="226">
        <f t="shared" si="0"/>
        <v>107.28603476392436</v>
      </c>
      <c r="F18" s="226">
        <v>0</v>
      </c>
      <c r="G18" s="226">
        <v>0</v>
      </c>
      <c r="H18" s="226">
        <v>0</v>
      </c>
      <c r="I18" s="226">
        <v>0</v>
      </c>
      <c r="J18" s="226">
        <v>0</v>
      </c>
      <c r="K18" s="226">
        <v>0</v>
      </c>
      <c r="L18" s="226">
        <v>0</v>
      </c>
      <c r="M18" s="226">
        <v>0</v>
      </c>
      <c r="N18" s="226">
        <f t="shared" si="1"/>
        <v>0</v>
      </c>
    </row>
    <row r="19" spans="1:14" x14ac:dyDescent="0.2">
      <c r="A19" s="93" t="s">
        <v>230</v>
      </c>
      <c r="B19" s="226">
        <v>306326</v>
      </c>
      <c r="C19" s="228">
        <v>2407.8311934449339</v>
      </c>
      <c r="D19" s="226">
        <v>1960.1172282088585</v>
      </c>
      <c r="E19" s="227">
        <f t="shared" si="0"/>
        <v>-447.71396523607541</v>
      </c>
      <c r="F19" s="226">
        <v>292</v>
      </c>
      <c r="G19" s="226">
        <v>0</v>
      </c>
      <c r="H19" s="226">
        <v>0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f t="shared" si="1"/>
        <v>0</v>
      </c>
    </row>
    <row r="20" spans="1:14" x14ac:dyDescent="0.2">
      <c r="A20" s="22" t="s">
        <v>231</v>
      </c>
      <c r="B20" s="226">
        <v>1613342</v>
      </c>
      <c r="C20" s="228">
        <v>2778.8311934449339</v>
      </c>
      <c r="D20" s="226">
        <v>2560.1172282088583</v>
      </c>
      <c r="E20" s="227">
        <f t="shared" si="0"/>
        <v>-218.71396523607564</v>
      </c>
      <c r="F20" s="226">
        <v>63</v>
      </c>
      <c r="G20" s="226">
        <v>0</v>
      </c>
      <c r="H20" s="226">
        <v>0</v>
      </c>
      <c r="I20" s="226">
        <v>0</v>
      </c>
      <c r="J20" s="226">
        <v>0</v>
      </c>
      <c r="K20" s="226">
        <v>0</v>
      </c>
      <c r="L20" s="226">
        <v>0</v>
      </c>
      <c r="M20" s="226">
        <v>0</v>
      </c>
      <c r="N20" s="226">
        <f t="shared" si="1"/>
        <v>0</v>
      </c>
    </row>
    <row r="21" spans="1:14" x14ac:dyDescent="0.2">
      <c r="A21" s="22" t="s">
        <v>232</v>
      </c>
      <c r="B21" s="226">
        <v>273623</v>
      </c>
      <c r="C21" s="228">
        <v>3940.8311934449339</v>
      </c>
      <c r="D21" s="226">
        <v>4258.1172282088583</v>
      </c>
      <c r="E21" s="226">
        <f t="shared" si="0"/>
        <v>317.28603476392436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f t="shared" si="1"/>
        <v>0</v>
      </c>
    </row>
    <row r="22" spans="1:14" x14ac:dyDescent="0.2">
      <c r="A22" s="93" t="s">
        <v>233</v>
      </c>
      <c r="B22" s="226">
        <v>285066</v>
      </c>
      <c r="C22" s="228">
        <v>4155.8311934449339</v>
      </c>
      <c r="D22" s="226">
        <v>4128.1172282088583</v>
      </c>
      <c r="E22" s="227">
        <f t="shared" si="0"/>
        <v>-27.713965236075637</v>
      </c>
      <c r="F22" s="226">
        <v>0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26">
        <f t="shared" si="1"/>
        <v>0</v>
      </c>
    </row>
    <row r="23" spans="1:14" x14ac:dyDescent="0.2">
      <c r="A23" s="22" t="s">
        <v>234</v>
      </c>
      <c r="B23" s="226">
        <v>258575</v>
      </c>
      <c r="C23" s="228">
        <v>3336.8311934449339</v>
      </c>
      <c r="D23" s="226">
        <v>3504.1172282088583</v>
      </c>
      <c r="E23" s="226">
        <f t="shared" si="0"/>
        <v>167.28603476392436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0</v>
      </c>
      <c r="N23" s="226">
        <f t="shared" si="1"/>
        <v>0</v>
      </c>
    </row>
    <row r="24" spans="1:14" x14ac:dyDescent="0.2">
      <c r="A24" s="22" t="s">
        <v>235</v>
      </c>
      <c r="B24" s="226">
        <v>277118</v>
      </c>
      <c r="C24" s="228">
        <v>3744.8311934449339</v>
      </c>
      <c r="D24" s="226">
        <v>3984.1172282088583</v>
      </c>
      <c r="E24" s="226">
        <f t="shared" si="0"/>
        <v>239.28603476392436</v>
      </c>
      <c r="F24" s="226">
        <v>0</v>
      </c>
      <c r="G24" s="226">
        <v>0</v>
      </c>
      <c r="H24" s="226">
        <v>0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f t="shared" si="1"/>
        <v>0</v>
      </c>
    </row>
    <row r="25" spans="1:14" x14ac:dyDescent="0.2">
      <c r="A25" s="22" t="s">
        <v>236</v>
      </c>
      <c r="B25" s="226">
        <v>277737</v>
      </c>
      <c r="C25" s="228">
        <v>3705.8311934449339</v>
      </c>
      <c r="D25" s="226">
        <v>4323.1172282088583</v>
      </c>
      <c r="E25" s="226">
        <f t="shared" si="0"/>
        <v>617.28603476392436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26">
        <f t="shared" si="1"/>
        <v>0</v>
      </c>
    </row>
    <row r="26" spans="1:14" x14ac:dyDescent="0.2">
      <c r="A26" s="22" t="s">
        <v>237</v>
      </c>
      <c r="B26" s="226">
        <v>241969</v>
      </c>
      <c r="C26" s="228">
        <v>2623.8311934449339</v>
      </c>
      <c r="D26" s="226">
        <v>3044.1172282088583</v>
      </c>
      <c r="E26" s="226">
        <f t="shared" si="0"/>
        <v>420.28603476392436</v>
      </c>
      <c r="F26" s="226">
        <v>0</v>
      </c>
      <c r="G26" s="226">
        <v>0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26">
        <f t="shared" si="1"/>
        <v>0</v>
      </c>
    </row>
    <row r="27" spans="1:14" x14ac:dyDescent="0.2">
      <c r="A27" s="93" t="s">
        <v>238</v>
      </c>
      <c r="B27" s="226">
        <v>126322</v>
      </c>
      <c r="C27" s="228">
        <v>4843.8311934449339</v>
      </c>
      <c r="D27" s="226">
        <v>5131.1172282088583</v>
      </c>
      <c r="E27" s="226">
        <f t="shared" si="0"/>
        <v>287.28603476392436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26">
        <v>0</v>
      </c>
      <c r="L27" s="226">
        <v>721</v>
      </c>
      <c r="M27" s="226">
        <v>63.001899999999978</v>
      </c>
      <c r="N27" s="226">
        <f t="shared" si="1"/>
        <v>784.00189999999998</v>
      </c>
    </row>
    <row r="28" spans="1:14" x14ac:dyDescent="0.2">
      <c r="A28" s="22" t="s">
        <v>239</v>
      </c>
      <c r="B28" s="226">
        <v>260950</v>
      </c>
      <c r="C28" s="228">
        <v>4417.8311934449339</v>
      </c>
      <c r="D28" s="226">
        <v>2892.1172282088583</v>
      </c>
      <c r="E28" s="227">
        <f t="shared" si="0"/>
        <v>-1525.7139652360756</v>
      </c>
      <c r="F28" s="226">
        <v>1370</v>
      </c>
      <c r="G28" s="226">
        <v>1074</v>
      </c>
      <c r="H28" s="226">
        <v>800</v>
      </c>
      <c r="I28" s="226">
        <v>540</v>
      </c>
      <c r="J28" s="226">
        <v>283</v>
      </c>
      <c r="K28" s="226">
        <v>26</v>
      </c>
      <c r="L28" s="226">
        <v>0</v>
      </c>
      <c r="M28" s="226">
        <v>242.42869999999999</v>
      </c>
      <c r="N28" s="226">
        <f t="shared" si="1"/>
        <v>242.42869999999999</v>
      </c>
    </row>
    <row r="29" spans="1:14" x14ac:dyDescent="0.2">
      <c r="A29" s="93" t="s">
        <v>240</v>
      </c>
      <c r="B29" s="229">
        <v>249465</v>
      </c>
      <c r="C29" s="228">
        <v>5056.8311934449339</v>
      </c>
      <c r="D29" s="226">
        <v>4258.1172282088583</v>
      </c>
      <c r="E29" s="227">
        <f t="shared" si="0"/>
        <v>-798.71396523607564</v>
      </c>
      <c r="F29" s="226">
        <v>643</v>
      </c>
      <c r="G29" s="226">
        <v>347</v>
      </c>
      <c r="H29" s="226">
        <v>73</v>
      </c>
      <c r="I29" s="226">
        <v>0</v>
      </c>
      <c r="J29" s="226">
        <v>0</v>
      </c>
      <c r="K29" s="226">
        <v>0</v>
      </c>
      <c r="L29" s="226">
        <v>0</v>
      </c>
      <c r="M29" s="226">
        <v>652.12400000000002</v>
      </c>
      <c r="N29" s="226">
        <f t="shared" si="1"/>
        <v>652.12400000000002</v>
      </c>
    </row>
    <row r="30" spans="1:14" ht="6" customHeight="1" thickBot="1" x14ac:dyDescent="0.25">
      <c r="A30" s="230"/>
      <c r="B30" s="94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</row>
    <row r="31" spans="1:14" x14ac:dyDescent="0.2">
      <c r="A31" t="s">
        <v>269</v>
      </c>
      <c r="L31" s="226"/>
      <c r="M31" s="226"/>
      <c r="N31" s="226"/>
    </row>
    <row r="32" spans="1:14" x14ac:dyDescent="0.2"/>
  </sheetData>
  <mergeCells count="1">
    <mergeCell ref="L2:N2"/>
  </mergeCells>
  <conditionalFormatting sqref="C10:C29">
    <cfRule type="cellIs" dxfId="53" priority="21" stopIfTrue="1" operator="lessThan">
      <formula>0</formula>
    </cfRule>
  </conditionalFormatting>
  <conditionalFormatting sqref="D10:D29">
    <cfRule type="cellIs" dxfId="52" priority="20" stopIfTrue="1" operator="lessThan">
      <formula>0</formula>
    </cfRule>
  </conditionalFormatting>
  <conditionalFormatting sqref="L8">
    <cfRule type="cellIs" dxfId="51" priority="17" operator="lessThan">
      <formula>0</formula>
    </cfRule>
  </conditionalFormatting>
  <conditionalFormatting sqref="M8">
    <cfRule type="cellIs" dxfId="50" priority="18" operator="lessThan">
      <formula>0</formula>
    </cfRule>
  </conditionalFormatting>
  <conditionalFormatting sqref="F8:K8">
    <cfRule type="cellIs" dxfId="49" priority="16" operator="lessThan">
      <formula>0</formula>
    </cfRule>
  </conditionalFormatting>
  <conditionalFormatting sqref="C9">
    <cfRule type="cellIs" dxfId="48" priority="14" stopIfTrue="1" operator="lessThan">
      <formula>0</formula>
    </cfRule>
  </conditionalFormatting>
  <conditionalFormatting sqref="D9">
    <cfRule type="cellIs" dxfId="47" priority="13" stopIfTrue="1" operator="lessThan">
      <formula>0</formula>
    </cfRule>
  </conditionalFormatting>
  <conditionalFormatting sqref="D9">
    <cfRule type="cellIs" dxfId="46" priority="12" stopIfTrue="1" operator="lessThan">
      <formula>0</formula>
    </cfRule>
  </conditionalFormatting>
  <conditionalFormatting sqref="E10">
    <cfRule type="cellIs" dxfId="45" priority="11" stopIfTrue="1" operator="lessThan">
      <formula>0</formula>
    </cfRule>
  </conditionalFormatting>
  <conditionalFormatting sqref="E10">
    <cfRule type="cellIs" dxfId="44" priority="10" stopIfTrue="1" operator="lessThan">
      <formula>0</formula>
    </cfRule>
  </conditionalFormatting>
  <conditionalFormatting sqref="E13">
    <cfRule type="cellIs" dxfId="43" priority="9" stopIfTrue="1" operator="lessThan">
      <formula>0</formula>
    </cfRule>
  </conditionalFormatting>
  <conditionalFormatting sqref="E13">
    <cfRule type="cellIs" dxfId="42" priority="8" stopIfTrue="1" operator="lessThan">
      <formula>0</formula>
    </cfRule>
  </conditionalFormatting>
  <conditionalFormatting sqref="E19:E20">
    <cfRule type="cellIs" dxfId="41" priority="7" stopIfTrue="1" operator="lessThan">
      <formula>0</formula>
    </cfRule>
  </conditionalFormatting>
  <conditionalFormatting sqref="E19:E20">
    <cfRule type="cellIs" dxfId="40" priority="6" stopIfTrue="1" operator="lessThan">
      <formula>0</formula>
    </cfRule>
  </conditionalFormatting>
  <conditionalFormatting sqref="E22">
    <cfRule type="cellIs" dxfId="39" priority="5" stopIfTrue="1" operator="lessThan">
      <formula>0</formula>
    </cfRule>
  </conditionalFormatting>
  <conditionalFormatting sqref="E22">
    <cfRule type="cellIs" dxfId="38" priority="4" stopIfTrue="1" operator="lessThan">
      <formula>0</formula>
    </cfRule>
  </conditionalFormatting>
  <conditionalFormatting sqref="E28:E29">
    <cfRule type="cellIs" dxfId="37" priority="3" stopIfTrue="1" operator="lessThan">
      <formula>0</formula>
    </cfRule>
  </conditionalFormatting>
  <conditionalFormatting sqref="E28:E29">
    <cfRule type="cellIs" dxfId="36" priority="2" stopIfTrue="1" operator="lessThan">
      <formula>0</formula>
    </cfRule>
  </conditionalFormatting>
  <conditionalFormatting sqref="E9 E11:E12 E14:E18 E21 E23:E27">
    <cfRule type="cellIs" dxfId="35" priority="19" stopIfTrue="1" operator="lessThan">
      <formula>0</formula>
    </cfRule>
  </conditionalFormatting>
  <conditionalFormatting sqref="C9">
    <cfRule type="cellIs" dxfId="34" priority="15" stopIfTrue="1" operator="lessThan">
      <formula>0</formula>
    </cfRule>
  </conditionalFormatting>
  <conditionalFormatting sqref="N8">
    <cfRule type="cellIs" dxfId="3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94"/>
  <sheetViews>
    <sheetView showGridLines="0" zoomScaleNormal="100" workbookViewId="0"/>
  </sheetViews>
  <sheetFormatPr defaultColWidth="0" defaultRowHeight="0" customHeight="1" zeroHeight="1" x14ac:dyDescent="0.2"/>
  <cols>
    <col min="1" max="1" width="4.28515625" style="232" customWidth="1"/>
    <col min="2" max="2" width="32.85546875" style="232" customWidth="1"/>
    <col min="3" max="3" width="22" style="232" hidden="1" customWidth="1"/>
    <col min="4" max="8" width="15.7109375" style="232" customWidth="1"/>
    <col min="9" max="9" width="6.140625" style="232" customWidth="1"/>
    <col min="10" max="255" width="9.140625" style="232" hidden="1" customWidth="1"/>
    <col min="256" max="257" width="4.28515625" style="232" hidden="1" customWidth="1"/>
    <col min="258" max="258" width="32.85546875" style="232" hidden="1" customWidth="1"/>
    <col min="259" max="259" width="4.28515625" style="232" hidden="1" customWidth="1"/>
    <col min="260" max="264" width="15.7109375" style="232" hidden="1" customWidth="1"/>
    <col min="265" max="512" width="4.28515625" style="232" hidden="1"/>
    <col min="513" max="513" width="4.28515625" style="232" hidden="1" customWidth="1"/>
    <col min="514" max="514" width="32.85546875" style="232" hidden="1" customWidth="1"/>
    <col min="515" max="515" width="4.28515625" style="232" hidden="1" customWidth="1"/>
    <col min="516" max="520" width="15.7109375" style="232" hidden="1" customWidth="1"/>
    <col min="521" max="768" width="4.28515625" style="232" hidden="1"/>
    <col min="769" max="769" width="4.28515625" style="232" hidden="1" customWidth="1"/>
    <col min="770" max="770" width="32.85546875" style="232" hidden="1" customWidth="1"/>
    <col min="771" max="771" width="4.28515625" style="232" hidden="1" customWidth="1"/>
    <col min="772" max="776" width="15.7109375" style="232" hidden="1" customWidth="1"/>
    <col min="777" max="1024" width="4.28515625" style="232" hidden="1"/>
    <col min="1025" max="1025" width="4.28515625" style="232" hidden="1" customWidth="1"/>
    <col min="1026" max="1026" width="32.85546875" style="232" hidden="1" customWidth="1"/>
    <col min="1027" max="1027" width="4.28515625" style="232" hidden="1" customWidth="1"/>
    <col min="1028" max="1032" width="15.7109375" style="232" hidden="1" customWidth="1"/>
    <col min="1033" max="1280" width="4.28515625" style="232" hidden="1"/>
    <col min="1281" max="1281" width="4.28515625" style="232" hidden="1" customWidth="1"/>
    <col min="1282" max="1282" width="32.85546875" style="232" hidden="1" customWidth="1"/>
    <col min="1283" max="1283" width="4.28515625" style="232" hidden="1" customWidth="1"/>
    <col min="1284" max="1288" width="15.7109375" style="232" hidden="1" customWidth="1"/>
    <col min="1289" max="1536" width="4.28515625" style="232" hidden="1"/>
    <col min="1537" max="1537" width="4.28515625" style="232" hidden="1" customWidth="1"/>
    <col min="1538" max="1538" width="32.85546875" style="232" hidden="1" customWidth="1"/>
    <col min="1539" max="1539" width="4.28515625" style="232" hidden="1" customWidth="1"/>
    <col min="1540" max="1544" width="15.7109375" style="232" hidden="1" customWidth="1"/>
    <col min="1545" max="1792" width="4.28515625" style="232" hidden="1"/>
    <col min="1793" max="1793" width="4.28515625" style="232" hidden="1" customWidth="1"/>
    <col min="1794" max="1794" width="32.85546875" style="232" hidden="1" customWidth="1"/>
    <col min="1795" max="1795" width="4.28515625" style="232" hidden="1" customWidth="1"/>
    <col min="1796" max="1800" width="15.7109375" style="232" hidden="1" customWidth="1"/>
    <col min="1801" max="2048" width="4.28515625" style="232" hidden="1"/>
    <col min="2049" max="2049" width="4.28515625" style="232" hidden="1" customWidth="1"/>
    <col min="2050" max="2050" width="32.85546875" style="232" hidden="1" customWidth="1"/>
    <col min="2051" max="2051" width="4.28515625" style="232" hidden="1" customWidth="1"/>
    <col min="2052" max="2056" width="15.7109375" style="232" hidden="1" customWidth="1"/>
    <col min="2057" max="2304" width="4.28515625" style="232" hidden="1"/>
    <col min="2305" max="2305" width="4.28515625" style="232" hidden="1" customWidth="1"/>
    <col min="2306" max="2306" width="32.85546875" style="232" hidden="1" customWidth="1"/>
    <col min="2307" max="2307" width="4.28515625" style="232" hidden="1" customWidth="1"/>
    <col min="2308" max="2312" width="15.7109375" style="232" hidden="1" customWidth="1"/>
    <col min="2313" max="2560" width="4.28515625" style="232" hidden="1"/>
    <col min="2561" max="2561" width="4.28515625" style="232" hidden="1" customWidth="1"/>
    <col min="2562" max="2562" width="32.85546875" style="232" hidden="1" customWidth="1"/>
    <col min="2563" max="2563" width="4.28515625" style="232" hidden="1" customWidth="1"/>
    <col min="2564" max="2568" width="15.7109375" style="232" hidden="1" customWidth="1"/>
    <col min="2569" max="2816" width="4.28515625" style="232" hidden="1"/>
    <col min="2817" max="2817" width="4.28515625" style="232" hidden="1" customWidth="1"/>
    <col min="2818" max="2818" width="32.85546875" style="232" hidden="1" customWidth="1"/>
    <col min="2819" max="2819" width="4.28515625" style="232" hidden="1" customWidth="1"/>
    <col min="2820" max="2824" width="15.7109375" style="232" hidden="1" customWidth="1"/>
    <col min="2825" max="3072" width="4.28515625" style="232" hidden="1"/>
    <col min="3073" max="3073" width="4.28515625" style="232" hidden="1" customWidth="1"/>
    <col min="3074" max="3074" width="32.85546875" style="232" hidden="1" customWidth="1"/>
    <col min="3075" max="3075" width="4.28515625" style="232" hidden="1" customWidth="1"/>
    <col min="3076" max="3080" width="15.7109375" style="232" hidden="1" customWidth="1"/>
    <col min="3081" max="3328" width="4.28515625" style="232" hidden="1"/>
    <col min="3329" max="3329" width="4.28515625" style="232" hidden="1" customWidth="1"/>
    <col min="3330" max="3330" width="32.85546875" style="232" hidden="1" customWidth="1"/>
    <col min="3331" max="3331" width="4.28515625" style="232" hidden="1" customWidth="1"/>
    <col min="3332" max="3336" width="15.7109375" style="232" hidden="1" customWidth="1"/>
    <col min="3337" max="3584" width="4.28515625" style="232" hidden="1"/>
    <col min="3585" max="3585" width="4.28515625" style="232" hidden="1" customWidth="1"/>
    <col min="3586" max="3586" width="32.85546875" style="232" hidden="1" customWidth="1"/>
    <col min="3587" max="3587" width="4.28515625" style="232" hidden="1" customWidth="1"/>
    <col min="3588" max="3592" width="15.7109375" style="232" hidden="1" customWidth="1"/>
    <col min="3593" max="3840" width="4.28515625" style="232" hidden="1"/>
    <col min="3841" max="3841" width="4.28515625" style="232" hidden="1" customWidth="1"/>
    <col min="3842" max="3842" width="32.85546875" style="232" hidden="1" customWidth="1"/>
    <col min="3843" max="3843" width="4.28515625" style="232" hidden="1" customWidth="1"/>
    <col min="3844" max="3848" width="15.7109375" style="232" hidden="1" customWidth="1"/>
    <col min="3849" max="4096" width="4.28515625" style="232" hidden="1"/>
    <col min="4097" max="4097" width="4.28515625" style="232" hidden="1" customWidth="1"/>
    <col min="4098" max="4098" width="32.85546875" style="232" hidden="1" customWidth="1"/>
    <col min="4099" max="4099" width="4.28515625" style="232" hidden="1" customWidth="1"/>
    <col min="4100" max="4104" width="15.7109375" style="232" hidden="1" customWidth="1"/>
    <col min="4105" max="4352" width="4.28515625" style="232" hidden="1"/>
    <col min="4353" max="4353" width="4.28515625" style="232" hidden="1" customWidth="1"/>
    <col min="4354" max="4354" width="32.85546875" style="232" hidden="1" customWidth="1"/>
    <col min="4355" max="4355" width="4.28515625" style="232" hidden="1" customWidth="1"/>
    <col min="4356" max="4360" width="15.7109375" style="232" hidden="1" customWidth="1"/>
    <col min="4361" max="4608" width="4.28515625" style="232" hidden="1"/>
    <col min="4609" max="4609" width="4.28515625" style="232" hidden="1" customWidth="1"/>
    <col min="4610" max="4610" width="32.85546875" style="232" hidden="1" customWidth="1"/>
    <col min="4611" max="4611" width="4.28515625" style="232" hidden="1" customWidth="1"/>
    <col min="4612" max="4616" width="15.7109375" style="232" hidden="1" customWidth="1"/>
    <col min="4617" max="4864" width="4.28515625" style="232" hidden="1"/>
    <col min="4865" max="4865" width="4.28515625" style="232" hidden="1" customWidth="1"/>
    <col min="4866" max="4866" width="32.85546875" style="232" hidden="1" customWidth="1"/>
    <col min="4867" max="4867" width="4.28515625" style="232" hidden="1" customWidth="1"/>
    <col min="4868" max="4872" width="15.7109375" style="232" hidden="1" customWidth="1"/>
    <col min="4873" max="5120" width="4.28515625" style="232" hidden="1"/>
    <col min="5121" max="5121" width="4.28515625" style="232" hidden="1" customWidth="1"/>
    <col min="5122" max="5122" width="32.85546875" style="232" hidden="1" customWidth="1"/>
    <col min="5123" max="5123" width="4.28515625" style="232" hidden="1" customWidth="1"/>
    <col min="5124" max="5128" width="15.7109375" style="232" hidden="1" customWidth="1"/>
    <col min="5129" max="5376" width="4.28515625" style="232" hidden="1"/>
    <col min="5377" max="5377" width="4.28515625" style="232" hidden="1" customWidth="1"/>
    <col min="5378" max="5378" width="32.85546875" style="232" hidden="1" customWidth="1"/>
    <col min="5379" max="5379" width="4.28515625" style="232" hidden="1" customWidth="1"/>
    <col min="5380" max="5384" width="15.7109375" style="232" hidden="1" customWidth="1"/>
    <col min="5385" max="5632" width="4.28515625" style="232" hidden="1"/>
    <col min="5633" max="5633" width="4.28515625" style="232" hidden="1" customWidth="1"/>
    <col min="5634" max="5634" width="32.85546875" style="232" hidden="1" customWidth="1"/>
    <col min="5635" max="5635" width="4.28515625" style="232" hidden="1" customWidth="1"/>
    <col min="5636" max="5640" width="15.7109375" style="232" hidden="1" customWidth="1"/>
    <col min="5641" max="5888" width="4.28515625" style="232" hidden="1"/>
    <col min="5889" max="5889" width="4.28515625" style="232" hidden="1" customWidth="1"/>
    <col min="5890" max="5890" width="32.85546875" style="232" hidden="1" customWidth="1"/>
    <col min="5891" max="5891" width="4.28515625" style="232" hidden="1" customWidth="1"/>
    <col min="5892" max="5896" width="15.7109375" style="232" hidden="1" customWidth="1"/>
    <col min="5897" max="6144" width="4.28515625" style="232" hidden="1"/>
    <col min="6145" max="6145" width="4.28515625" style="232" hidden="1" customWidth="1"/>
    <col min="6146" max="6146" width="32.85546875" style="232" hidden="1" customWidth="1"/>
    <col min="6147" max="6147" width="4.28515625" style="232" hidden="1" customWidth="1"/>
    <col min="6148" max="6152" width="15.7109375" style="232" hidden="1" customWidth="1"/>
    <col min="6153" max="6400" width="4.28515625" style="232" hidden="1"/>
    <col min="6401" max="6401" width="4.28515625" style="232" hidden="1" customWidth="1"/>
    <col min="6402" max="6402" width="32.85546875" style="232" hidden="1" customWidth="1"/>
    <col min="6403" max="6403" width="4.28515625" style="232" hidden="1" customWidth="1"/>
    <col min="6404" max="6408" width="15.7109375" style="232" hidden="1" customWidth="1"/>
    <col min="6409" max="6656" width="4.28515625" style="232" hidden="1"/>
    <col min="6657" max="6657" width="4.28515625" style="232" hidden="1" customWidth="1"/>
    <col min="6658" max="6658" width="32.85546875" style="232" hidden="1" customWidth="1"/>
    <col min="6659" max="6659" width="4.28515625" style="232" hidden="1" customWidth="1"/>
    <col min="6660" max="6664" width="15.7109375" style="232" hidden="1" customWidth="1"/>
    <col min="6665" max="6912" width="4.28515625" style="232" hidden="1"/>
    <col min="6913" max="6913" width="4.28515625" style="232" hidden="1" customWidth="1"/>
    <col min="6914" max="6914" width="32.85546875" style="232" hidden="1" customWidth="1"/>
    <col min="6915" max="6915" width="4.28515625" style="232" hidden="1" customWidth="1"/>
    <col min="6916" max="6920" width="15.7109375" style="232" hidden="1" customWidth="1"/>
    <col min="6921" max="7168" width="4.28515625" style="232" hidden="1"/>
    <col min="7169" max="7169" width="4.28515625" style="232" hidden="1" customWidth="1"/>
    <col min="7170" max="7170" width="32.85546875" style="232" hidden="1" customWidth="1"/>
    <col min="7171" max="7171" width="4.28515625" style="232" hidden="1" customWidth="1"/>
    <col min="7172" max="7176" width="15.7109375" style="232" hidden="1" customWidth="1"/>
    <col min="7177" max="7424" width="4.28515625" style="232" hidden="1"/>
    <col min="7425" max="7425" width="4.28515625" style="232" hidden="1" customWidth="1"/>
    <col min="7426" max="7426" width="32.85546875" style="232" hidden="1" customWidth="1"/>
    <col min="7427" max="7427" width="4.28515625" style="232" hidden="1" customWidth="1"/>
    <col min="7428" max="7432" width="15.7109375" style="232" hidden="1" customWidth="1"/>
    <col min="7433" max="7680" width="4.28515625" style="232" hidden="1"/>
    <col min="7681" max="7681" width="4.28515625" style="232" hidden="1" customWidth="1"/>
    <col min="7682" max="7682" width="32.85546875" style="232" hidden="1" customWidth="1"/>
    <col min="7683" max="7683" width="4.28515625" style="232" hidden="1" customWidth="1"/>
    <col min="7684" max="7688" width="15.7109375" style="232" hidden="1" customWidth="1"/>
    <col min="7689" max="7936" width="4.28515625" style="232" hidden="1"/>
    <col min="7937" max="7937" width="4.28515625" style="232" hidden="1" customWidth="1"/>
    <col min="7938" max="7938" width="32.85546875" style="232" hidden="1" customWidth="1"/>
    <col min="7939" max="7939" width="4.28515625" style="232" hidden="1" customWidth="1"/>
    <col min="7940" max="7944" width="15.7109375" style="232" hidden="1" customWidth="1"/>
    <col min="7945" max="8192" width="4.28515625" style="232" hidden="1"/>
    <col min="8193" max="8193" width="4.28515625" style="232" hidden="1" customWidth="1"/>
    <col min="8194" max="8194" width="32.85546875" style="232" hidden="1" customWidth="1"/>
    <col min="8195" max="8195" width="4.28515625" style="232" hidden="1" customWidth="1"/>
    <col min="8196" max="8200" width="15.7109375" style="232" hidden="1" customWidth="1"/>
    <col min="8201" max="8448" width="4.28515625" style="232" hidden="1"/>
    <col min="8449" max="8449" width="4.28515625" style="232" hidden="1" customWidth="1"/>
    <col min="8450" max="8450" width="32.85546875" style="232" hidden="1" customWidth="1"/>
    <col min="8451" max="8451" width="4.28515625" style="232" hidden="1" customWidth="1"/>
    <col min="8452" max="8456" width="15.7109375" style="232" hidden="1" customWidth="1"/>
    <col min="8457" max="8704" width="4.28515625" style="232" hidden="1"/>
    <col min="8705" max="8705" width="4.28515625" style="232" hidden="1" customWidth="1"/>
    <col min="8706" max="8706" width="32.85546875" style="232" hidden="1" customWidth="1"/>
    <col min="8707" max="8707" width="4.28515625" style="232" hidden="1" customWidth="1"/>
    <col min="8708" max="8712" width="15.7109375" style="232" hidden="1" customWidth="1"/>
    <col min="8713" max="8960" width="4.28515625" style="232" hidden="1"/>
    <col min="8961" max="8961" width="4.28515625" style="232" hidden="1" customWidth="1"/>
    <col min="8962" max="8962" width="32.85546875" style="232" hidden="1" customWidth="1"/>
    <col min="8963" max="8963" width="4.28515625" style="232" hidden="1" customWidth="1"/>
    <col min="8964" max="8968" width="15.7109375" style="232" hidden="1" customWidth="1"/>
    <col min="8969" max="9216" width="4.28515625" style="232" hidden="1"/>
    <col min="9217" max="9217" width="4.28515625" style="232" hidden="1" customWidth="1"/>
    <col min="9218" max="9218" width="32.85546875" style="232" hidden="1" customWidth="1"/>
    <col min="9219" max="9219" width="4.28515625" style="232" hidden="1" customWidth="1"/>
    <col min="9220" max="9224" width="15.7109375" style="232" hidden="1" customWidth="1"/>
    <col min="9225" max="9472" width="4.28515625" style="232" hidden="1"/>
    <col min="9473" max="9473" width="4.28515625" style="232" hidden="1" customWidth="1"/>
    <col min="9474" max="9474" width="32.85546875" style="232" hidden="1" customWidth="1"/>
    <col min="9475" max="9475" width="4.28515625" style="232" hidden="1" customWidth="1"/>
    <col min="9476" max="9480" width="15.7109375" style="232" hidden="1" customWidth="1"/>
    <col min="9481" max="9728" width="4.28515625" style="232" hidden="1"/>
    <col min="9729" max="9729" width="4.28515625" style="232" hidden="1" customWidth="1"/>
    <col min="9730" max="9730" width="32.85546875" style="232" hidden="1" customWidth="1"/>
    <col min="9731" max="9731" width="4.28515625" style="232" hidden="1" customWidth="1"/>
    <col min="9732" max="9736" width="15.7109375" style="232" hidden="1" customWidth="1"/>
    <col min="9737" max="9984" width="4.28515625" style="232" hidden="1"/>
    <col min="9985" max="9985" width="4.28515625" style="232" hidden="1" customWidth="1"/>
    <col min="9986" max="9986" width="32.85546875" style="232" hidden="1" customWidth="1"/>
    <col min="9987" max="9987" width="4.28515625" style="232" hidden="1" customWidth="1"/>
    <col min="9988" max="9992" width="15.7109375" style="232" hidden="1" customWidth="1"/>
    <col min="9993" max="10240" width="4.28515625" style="232" hidden="1"/>
    <col min="10241" max="10241" width="4.28515625" style="232" hidden="1" customWidth="1"/>
    <col min="10242" max="10242" width="32.85546875" style="232" hidden="1" customWidth="1"/>
    <col min="10243" max="10243" width="4.28515625" style="232" hidden="1" customWidth="1"/>
    <col min="10244" max="10248" width="15.7109375" style="232" hidden="1" customWidth="1"/>
    <col min="10249" max="10496" width="4.28515625" style="232" hidden="1"/>
    <col min="10497" max="10497" width="4.28515625" style="232" hidden="1" customWidth="1"/>
    <col min="10498" max="10498" width="32.85546875" style="232" hidden="1" customWidth="1"/>
    <col min="10499" max="10499" width="4.28515625" style="232" hidden="1" customWidth="1"/>
    <col min="10500" max="10504" width="15.7109375" style="232" hidden="1" customWidth="1"/>
    <col min="10505" max="10752" width="4.28515625" style="232" hidden="1"/>
    <col min="10753" max="10753" width="4.28515625" style="232" hidden="1" customWidth="1"/>
    <col min="10754" max="10754" width="32.85546875" style="232" hidden="1" customWidth="1"/>
    <col min="10755" max="10755" width="4.28515625" style="232" hidden="1" customWidth="1"/>
    <col min="10756" max="10760" width="15.7109375" style="232" hidden="1" customWidth="1"/>
    <col min="10761" max="11008" width="4.28515625" style="232" hidden="1"/>
    <col min="11009" max="11009" width="4.28515625" style="232" hidden="1" customWidth="1"/>
    <col min="11010" max="11010" width="32.85546875" style="232" hidden="1" customWidth="1"/>
    <col min="11011" max="11011" width="4.28515625" style="232" hidden="1" customWidth="1"/>
    <col min="11012" max="11016" width="15.7109375" style="232" hidden="1" customWidth="1"/>
    <col min="11017" max="11264" width="4.28515625" style="232" hidden="1"/>
    <col min="11265" max="11265" width="4.28515625" style="232" hidden="1" customWidth="1"/>
    <col min="11266" max="11266" width="32.85546875" style="232" hidden="1" customWidth="1"/>
    <col min="11267" max="11267" width="4.28515625" style="232" hidden="1" customWidth="1"/>
    <col min="11268" max="11272" width="15.7109375" style="232" hidden="1" customWidth="1"/>
    <col min="11273" max="11520" width="4.28515625" style="232" hidden="1"/>
    <col min="11521" max="11521" width="4.28515625" style="232" hidden="1" customWidth="1"/>
    <col min="11522" max="11522" width="32.85546875" style="232" hidden="1" customWidth="1"/>
    <col min="11523" max="11523" width="4.28515625" style="232" hidden="1" customWidth="1"/>
    <col min="11524" max="11528" width="15.7109375" style="232" hidden="1" customWidth="1"/>
    <col min="11529" max="11776" width="4.28515625" style="232" hidden="1"/>
    <col min="11777" max="11777" width="4.28515625" style="232" hidden="1" customWidth="1"/>
    <col min="11778" max="11778" width="32.85546875" style="232" hidden="1" customWidth="1"/>
    <col min="11779" max="11779" width="4.28515625" style="232" hidden="1" customWidth="1"/>
    <col min="11780" max="11784" width="15.7109375" style="232" hidden="1" customWidth="1"/>
    <col min="11785" max="12032" width="4.28515625" style="232" hidden="1"/>
    <col min="12033" max="12033" width="4.28515625" style="232" hidden="1" customWidth="1"/>
    <col min="12034" max="12034" width="32.85546875" style="232" hidden="1" customWidth="1"/>
    <col min="12035" max="12035" width="4.28515625" style="232" hidden="1" customWidth="1"/>
    <col min="12036" max="12040" width="15.7109375" style="232" hidden="1" customWidth="1"/>
    <col min="12041" max="12288" width="4.28515625" style="232" hidden="1"/>
    <col min="12289" max="12289" width="4.28515625" style="232" hidden="1" customWidth="1"/>
    <col min="12290" max="12290" width="32.85546875" style="232" hidden="1" customWidth="1"/>
    <col min="12291" max="12291" width="4.28515625" style="232" hidden="1" customWidth="1"/>
    <col min="12292" max="12296" width="15.7109375" style="232" hidden="1" customWidth="1"/>
    <col min="12297" max="12544" width="4.28515625" style="232" hidden="1"/>
    <col min="12545" max="12545" width="4.28515625" style="232" hidden="1" customWidth="1"/>
    <col min="12546" max="12546" width="32.85546875" style="232" hidden="1" customWidth="1"/>
    <col min="12547" max="12547" width="4.28515625" style="232" hidden="1" customWidth="1"/>
    <col min="12548" max="12552" width="15.7109375" style="232" hidden="1" customWidth="1"/>
    <col min="12553" max="12800" width="4.28515625" style="232" hidden="1"/>
    <col min="12801" max="12801" width="4.28515625" style="232" hidden="1" customWidth="1"/>
    <col min="12802" max="12802" width="32.85546875" style="232" hidden="1" customWidth="1"/>
    <col min="12803" max="12803" width="4.28515625" style="232" hidden="1" customWidth="1"/>
    <col min="12804" max="12808" width="15.7109375" style="232" hidden="1" customWidth="1"/>
    <col min="12809" max="13056" width="4.28515625" style="232" hidden="1"/>
    <col min="13057" max="13057" width="4.28515625" style="232" hidden="1" customWidth="1"/>
    <col min="13058" max="13058" width="32.85546875" style="232" hidden="1" customWidth="1"/>
    <col min="13059" max="13059" width="4.28515625" style="232" hidden="1" customWidth="1"/>
    <col min="13060" max="13064" width="15.7109375" style="232" hidden="1" customWidth="1"/>
    <col min="13065" max="13312" width="4.28515625" style="232" hidden="1"/>
    <col min="13313" max="13313" width="4.28515625" style="232" hidden="1" customWidth="1"/>
    <col min="13314" max="13314" width="32.85546875" style="232" hidden="1" customWidth="1"/>
    <col min="13315" max="13315" width="4.28515625" style="232" hidden="1" customWidth="1"/>
    <col min="13316" max="13320" width="15.7109375" style="232" hidden="1" customWidth="1"/>
    <col min="13321" max="13568" width="4.28515625" style="232" hidden="1"/>
    <col min="13569" max="13569" width="4.28515625" style="232" hidden="1" customWidth="1"/>
    <col min="13570" max="13570" width="32.85546875" style="232" hidden="1" customWidth="1"/>
    <col min="13571" max="13571" width="4.28515625" style="232" hidden="1" customWidth="1"/>
    <col min="13572" max="13576" width="15.7109375" style="232" hidden="1" customWidth="1"/>
    <col min="13577" max="13824" width="4.28515625" style="232" hidden="1"/>
    <col min="13825" max="13825" width="4.28515625" style="232" hidden="1" customWidth="1"/>
    <col min="13826" max="13826" width="32.85546875" style="232" hidden="1" customWidth="1"/>
    <col min="13827" max="13827" width="4.28515625" style="232" hidden="1" customWidth="1"/>
    <col min="13828" max="13832" width="15.7109375" style="232" hidden="1" customWidth="1"/>
    <col min="13833" max="14080" width="4.28515625" style="232" hidden="1"/>
    <col min="14081" max="14081" width="4.28515625" style="232" hidden="1" customWidth="1"/>
    <col min="14082" max="14082" width="32.85546875" style="232" hidden="1" customWidth="1"/>
    <col min="14083" max="14083" width="4.28515625" style="232" hidden="1" customWidth="1"/>
    <col min="14084" max="14088" width="15.7109375" style="232" hidden="1" customWidth="1"/>
    <col min="14089" max="14336" width="4.28515625" style="232" hidden="1"/>
    <col min="14337" max="14337" width="4.28515625" style="232" hidden="1" customWidth="1"/>
    <col min="14338" max="14338" width="32.85546875" style="232" hidden="1" customWidth="1"/>
    <col min="14339" max="14339" width="4.28515625" style="232" hidden="1" customWidth="1"/>
    <col min="14340" max="14344" width="15.7109375" style="232" hidden="1" customWidth="1"/>
    <col min="14345" max="14592" width="4.28515625" style="232" hidden="1"/>
    <col min="14593" max="14593" width="4.28515625" style="232" hidden="1" customWidth="1"/>
    <col min="14594" max="14594" width="32.85546875" style="232" hidden="1" customWidth="1"/>
    <col min="14595" max="14595" width="4.28515625" style="232" hidden="1" customWidth="1"/>
    <col min="14596" max="14600" width="15.7109375" style="232" hidden="1" customWidth="1"/>
    <col min="14601" max="14848" width="4.28515625" style="232" hidden="1"/>
    <col min="14849" max="14849" width="4.28515625" style="232" hidden="1" customWidth="1"/>
    <col min="14850" max="14850" width="32.85546875" style="232" hidden="1" customWidth="1"/>
    <col min="14851" max="14851" width="4.28515625" style="232" hidden="1" customWidth="1"/>
    <col min="14852" max="14856" width="15.7109375" style="232" hidden="1" customWidth="1"/>
    <col min="14857" max="15104" width="4.28515625" style="232" hidden="1"/>
    <col min="15105" max="15105" width="4.28515625" style="232" hidden="1" customWidth="1"/>
    <col min="15106" max="15106" width="32.85546875" style="232" hidden="1" customWidth="1"/>
    <col min="15107" max="15107" width="4.28515625" style="232" hidden="1" customWidth="1"/>
    <col min="15108" max="15112" width="15.7109375" style="232" hidden="1" customWidth="1"/>
    <col min="15113" max="15360" width="4.28515625" style="232" hidden="1"/>
    <col min="15361" max="15361" width="4.28515625" style="232" hidden="1" customWidth="1"/>
    <col min="15362" max="15362" width="32.85546875" style="232" hidden="1" customWidth="1"/>
    <col min="15363" max="15363" width="4.28515625" style="232" hidden="1" customWidth="1"/>
    <col min="15364" max="15368" width="15.7109375" style="232" hidden="1" customWidth="1"/>
    <col min="15369" max="15616" width="4.28515625" style="232" hidden="1"/>
    <col min="15617" max="15617" width="4.28515625" style="232" hidden="1" customWidth="1"/>
    <col min="15618" max="15618" width="32.85546875" style="232" hidden="1" customWidth="1"/>
    <col min="15619" max="15619" width="4.28515625" style="232" hidden="1" customWidth="1"/>
    <col min="15620" max="15624" width="15.7109375" style="232" hidden="1" customWidth="1"/>
    <col min="15625" max="15872" width="4.28515625" style="232" hidden="1"/>
    <col min="15873" max="15873" width="4.28515625" style="232" hidden="1" customWidth="1"/>
    <col min="15874" max="15874" width="32.85546875" style="232" hidden="1" customWidth="1"/>
    <col min="15875" max="15875" width="4.28515625" style="232" hidden="1" customWidth="1"/>
    <col min="15876" max="15880" width="15.7109375" style="232" hidden="1" customWidth="1"/>
    <col min="15881" max="16128" width="4.28515625" style="232" hidden="1"/>
    <col min="16129" max="16129" width="4.28515625" style="232" hidden="1" customWidth="1"/>
    <col min="16130" max="16130" width="32.85546875" style="232" hidden="1" customWidth="1"/>
    <col min="16131" max="16131" width="4.28515625" style="232" hidden="1" customWidth="1"/>
    <col min="16132" max="16136" width="15.7109375" style="232" hidden="1" customWidth="1"/>
    <col min="16137" max="16384" width="4.28515625" style="232" hidden="1"/>
  </cols>
  <sheetData>
    <row r="1" spans="1:93" ht="21" customHeight="1" thickBot="1" x14ac:dyDescent="0.3">
      <c r="A1" s="231" t="s">
        <v>270</v>
      </c>
    </row>
    <row r="2" spans="1:93" ht="12.75" x14ac:dyDescent="0.2">
      <c r="A2" s="233"/>
      <c r="B2" s="233"/>
      <c r="C2" s="234">
        <v>2005</v>
      </c>
      <c r="D2" s="327" t="s">
        <v>271</v>
      </c>
      <c r="E2" s="327"/>
      <c r="F2" s="327"/>
      <c r="G2" s="327"/>
      <c r="H2" s="327"/>
    </row>
    <row r="3" spans="1:93" ht="12.75" x14ac:dyDescent="0.2">
      <c r="A3" s="235"/>
      <c r="B3" s="235"/>
      <c r="C3" s="236" t="s">
        <v>272</v>
      </c>
      <c r="D3" s="237">
        <v>2012</v>
      </c>
      <c r="E3" s="237">
        <v>2013</v>
      </c>
      <c r="F3" s="237">
        <v>2014</v>
      </c>
      <c r="G3" s="237">
        <v>2015</v>
      </c>
      <c r="H3" s="237">
        <v>2016</v>
      </c>
    </row>
    <row r="4" spans="1:93" ht="30" customHeight="1" x14ac:dyDescent="0.2">
      <c r="A4" s="238" t="s">
        <v>273</v>
      </c>
      <c r="B4" s="238" t="s">
        <v>274</v>
      </c>
      <c r="C4" s="239">
        <v>12576000000</v>
      </c>
      <c r="D4" s="239">
        <v>23651241000</v>
      </c>
      <c r="E4" s="239">
        <v>24450415000</v>
      </c>
      <c r="F4" s="239">
        <v>25897179000</v>
      </c>
      <c r="G4" s="239">
        <v>25015777000</v>
      </c>
      <c r="H4" s="240">
        <v>25559230000</v>
      </c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</row>
    <row r="5" spans="1:93" ht="18" customHeight="1" x14ac:dyDescent="0.2">
      <c r="B5" s="238" t="s">
        <v>275</v>
      </c>
      <c r="C5" s="239">
        <v>14933015945</v>
      </c>
      <c r="D5" s="239">
        <v>25218138907</v>
      </c>
      <c r="E5" s="239">
        <v>26566485808</v>
      </c>
      <c r="F5" s="239">
        <v>27100853200</v>
      </c>
      <c r="G5" s="239">
        <v>28514173277</v>
      </c>
      <c r="H5" s="240">
        <v>30383113197</v>
      </c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</row>
    <row r="6" spans="1:93" ht="12.75" customHeight="1" x14ac:dyDescent="0.2">
      <c r="B6" s="238" t="s">
        <v>276</v>
      </c>
      <c r="C6" s="239">
        <v>-2151139416</v>
      </c>
      <c r="D6" s="239">
        <v>-388349772</v>
      </c>
      <c r="E6" s="239">
        <v>-515970891</v>
      </c>
      <c r="F6" s="239">
        <v>-334684060</v>
      </c>
      <c r="G6" s="239">
        <v>-410687156</v>
      </c>
      <c r="H6" s="240">
        <v>-893232713</v>
      </c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</row>
    <row r="7" spans="1:93" ht="18" customHeight="1" x14ac:dyDescent="0.2">
      <c r="A7" s="238"/>
      <c r="B7" s="238" t="s">
        <v>277</v>
      </c>
      <c r="C7" s="239">
        <v>1206704119</v>
      </c>
      <c r="D7" s="239">
        <v>1563191705</v>
      </c>
      <c r="E7" s="239">
        <v>1611987466</v>
      </c>
      <c r="F7" s="239">
        <v>2018202782</v>
      </c>
      <c r="G7" s="239">
        <v>2015231412</v>
      </c>
      <c r="H7" s="240">
        <v>2039446446</v>
      </c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</row>
    <row r="8" spans="1:93" ht="12.75" x14ac:dyDescent="0.2">
      <c r="A8" s="238"/>
      <c r="B8" s="238" t="s">
        <v>278</v>
      </c>
      <c r="C8" s="239">
        <v>-1207802838</v>
      </c>
      <c r="D8" s="239">
        <v>-1556023408</v>
      </c>
      <c r="E8" s="239">
        <v>-1614292387</v>
      </c>
      <c r="F8" s="239">
        <v>-2021736203</v>
      </c>
      <c r="G8" s="239">
        <v>-2016030654</v>
      </c>
      <c r="H8" s="240">
        <v>-2040340737</v>
      </c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</row>
    <row r="9" spans="1:93" ht="18" customHeight="1" x14ac:dyDescent="0.2">
      <c r="A9" s="238"/>
      <c r="B9" s="238" t="s">
        <v>279</v>
      </c>
      <c r="C9" s="239">
        <v>657861548</v>
      </c>
      <c r="D9" s="239">
        <v>656808513</v>
      </c>
      <c r="E9" s="239">
        <v>656778235</v>
      </c>
      <c r="F9" s="239">
        <v>638002414</v>
      </c>
      <c r="G9" s="239">
        <v>640783534</v>
      </c>
      <c r="H9" s="240">
        <v>530336908</v>
      </c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</row>
    <row r="10" spans="1:93" ht="12.75" x14ac:dyDescent="0.2">
      <c r="A10" s="238"/>
      <c r="B10" s="238" t="s">
        <v>280</v>
      </c>
      <c r="C10" s="239">
        <v>623999203</v>
      </c>
      <c r="D10" s="239">
        <v>0</v>
      </c>
      <c r="E10" s="239">
        <v>0</v>
      </c>
      <c r="F10" s="239">
        <v>910719825</v>
      </c>
      <c r="G10" s="239">
        <v>470066209</v>
      </c>
      <c r="H10" s="240">
        <v>236752155</v>
      </c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</row>
    <row r="11" spans="1:93" ht="18" customHeight="1" x14ac:dyDescent="0.2">
      <c r="A11" s="238" t="s">
        <v>281</v>
      </c>
      <c r="B11" s="238" t="s">
        <v>282</v>
      </c>
      <c r="C11" s="239">
        <f>SUM(C5:C10)</f>
        <v>14062638561</v>
      </c>
      <c r="D11" s="239">
        <v>25493765945</v>
      </c>
      <c r="E11" s="239">
        <v>26704988231</v>
      </c>
      <c r="F11" s="239">
        <v>28311357958</v>
      </c>
      <c r="G11" s="239">
        <v>29213536622</v>
      </c>
      <c r="H11" s="240">
        <v>30256075256</v>
      </c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</row>
    <row r="12" spans="1:93" ht="18" customHeight="1" x14ac:dyDescent="0.2">
      <c r="A12" s="238" t="s">
        <v>283</v>
      </c>
      <c r="B12" s="238" t="s">
        <v>284</v>
      </c>
      <c r="C12" s="239">
        <f>C4-C11</f>
        <v>-1486638561</v>
      </c>
      <c r="D12" s="239">
        <v>-1842524945</v>
      </c>
      <c r="E12" s="239">
        <v>-2254573231</v>
      </c>
      <c r="F12" s="239">
        <v>-2414178958</v>
      </c>
      <c r="G12" s="239">
        <v>-4197759622</v>
      </c>
      <c r="H12" s="240">
        <v>-4696845256</v>
      </c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</row>
    <row r="13" spans="1:93" ht="18" customHeight="1" x14ac:dyDescent="0.2">
      <c r="A13" s="238" t="s">
        <v>285</v>
      </c>
      <c r="B13" s="241" t="s">
        <v>286</v>
      </c>
      <c r="C13" s="239">
        <v>9008883</v>
      </c>
      <c r="D13" s="239">
        <v>9476105</v>
      </c>
      <c r="E13" s="239">
        <v>9546448</v>
      </c>
      <c r="F13" s="239">
        <v>9633589</v>
      </c>
      <c r="G13" s="239">
        <v>9737559</v>
      </c>
      <c r="H13" s="240">
        <v>9838418</v>
      </c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</row>
    <row r="14" spans="1:93" ht="18" customHeight="1" x14ac:dyDescent="0.2">
      <c r="A14" s="242" t="s">
        <v>287</v>
      </c>
      <c r="B14" s="242" t="s">
        <v>288</v>
      </c>
      <c r="C14" s="243">
        <f>ROUND(C12/C13,0)</f>
        <v>-165</v>
      </c>
      <c r="D14" s="244">
        <v>-194.43905961362816</v>
      </c>
      <c r="E14" s="244">
        <v>-236.16880655506634</v>
      </c>
      <c r="F14" s="244">
        <v>-250.60016137287982</v>
      </c>
      <c r="G14" s="244">
        <v>-431.08951863603602</v>
      </c>
      <c r="H14" s="245">
        <v>-477.3984248280567</v>
      </c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</row>
    <row r="15" spans="1:93" ht="30" customHeight="1" x14ac:dyDescent="0.2">
      <c r="A15" s="246" t="s">
        <v>289</v>
      </c>
      <c r="B15" s="238"/>
      <c r="C15" s="238"/>
      <c r="D15" s="238"/>
      <c r="E15" s="238"/>
      <c r="F15" s="238"/>
      <c r="G15" s="238"/>
      <c r="H15" s="247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</row>
    <row r="16" spans="1:93" ht="18" customHeight="1" x14ac:dyDescent="0.2">
      <c r="A16" s="238" t="s">
        <v>290</v>
      </c>
      <c r="B16" s="238"/>
      <c r="C16" s="239">
        <f>C5+C7</f>
        <v>16139720064</v>
      </c>
      <c r="D16" s="239">
        <v>26781330612</v>
      </c>
      <c r="E16" s="239">
        <v>28178473274</v>
      </c>
      <c r="F16" s="239">
        <v>29119055982</v>
      </c>
      <c r="G16" s="239">
        <v>30529404689</v>
      </c>
      <c r="H16" s="240">
        <v>32422559643</v>
      </c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</row>
    <row r="17" spans="1:93" ht="15" customHeight="1" x14ac:dyDescent="0.2">
      <c r="A17" s="238" t="s">
        <v>291</v>
      </c>
      <c r="B17" s="238"/>
      <c r="C17" s="239">
        <f>C6+C8</f>
        <v>-3358942254</v>
      </c>
      <c r="D17" s="239">
        <v>-1944373180</v>
      </c>
      <c r="E17" s="239">
        <v>-2130263278</v>
      </c>
      <c r="F17" s="239">
        <v>-2356420263</v>
      </c>
      <c r="G17" s="239">
        <v>-2426717810</v>
      </c>
      <c r="H17" s="240">
        <v>-2933573450</v>
      </c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</row>
    <row r="18" spans="1:93" ht="18" customHeight="1" x14ac:dyDescent="0.2">
      <c r="A18" s="238" t="s">
        <v>292</v>
      </c>
      <c r="B18" s="238"/>
      <c r="C18" s="239">
        <f>C9</f>
        <v>657861548</v>
      </c>
      <c r="D18" s="239">
        <v>656808513</v>
      </c>
      <c r="E18" s="239">
        <v>656778235</v>
      </c>
      <c r="F18" s="239">
        <v>638002414</v>
      </c>
      <c r="G18" s="239">
        <v>640783534</v>
      </c>
      <c r="H18" s="240">
        <v>530336908</v>
      </c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</row>
    <row r="19" spans="1:93" ht="12.75" customHeight="1" x14ac:dyDescent="0.2">
      <c r="A19" s="238" t="s">
        <v>293</v>
      </c>
      <c r="B19" s="238"/>
      <c r="C19" s="239">
        <f>C10</f>
        <v>623999203</v>
      </c>
      <c r="D19" s="239">
        <v>0</v>
      </c>
      <c r="E19" s="239">
        <v>0</v>
      </c>
      <c r="F19" s="239">
        <v>910719825</v>
      </c>
      <c r="G19" s="239">
        <v>470066209</v>
      </c>
      <c r="H19" s="240">
        <v>236752155</v>
      </c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</row>
    <row r="20" spans="1:93" ht="18" customHeight="1" x14ac:dyDescent="0.2">
      <c r="A20" s="238" t="s">
        <v>243</v>
      </c>
      <c r="B20" s="238"/>
      <c r="C20" s="239">
        <f>C13*C14</f>
        <v>-1486465695</v>
      </c>
      <c r="D20" s="239">
        <v>-1842524945</v>
      </c>
      <c r="E20" s="239">
        <v>-2254573231</v>
      </c>
      <c r="F20" s="239">
        <v>-2414178960</v>
      </c>
      <c r="G20" s="239">
        <v>-4197759625</v>
      </c>
      <c r="H20" s="240">
        <v>-4696845255</v>
      </c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</row>
    <row r="21" spans="1:93" s="253" customFormat="1" ht="21" customHeight="1" thickBot="1" x14ac:dyDescent="0.25">
      <c r="A21" s="248" t="s">
        <v>294</v>
      </c>
      <c r="B21" s="249"/>
      <c r="C21" s="250">
        <f>SUM(C16:C20)</f>
        <v>12576172866</v>
      </c>
      <c r="D21" s="250">
        <v>23651241000</v>
      </c>
      <c r="E21" s="250">
        <v>24450415000</v>
      </c>
      <c r="F21" s="250">
        <v>25897178998</v>
      </c>
      <c r="G21" s="250">
        <v>25015776997</v>
      </c>
      <c r="H21" s="251">
        <v>25559230001</v>
      </c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</row>
    <row r="22" spans="1:93" ht="10.5" customHeight="1" x14ac:dyDescent="0.2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</row>
    <row r="23" spans="1:93" ht="14.25" x14ac:dyDescent="0.2">
      <c r="A23" s="254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</row>
    <row r="24" spans="1:93" ht="14.25" x14ac:dyDescent="0.2">
      <c r="A24" s="255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</row>
    <row r="25" spans="1:93" ht="12.75" x14ac:dyDescent="0.2"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</row>
    <row r="26" spans="1:93" ht="21" customHeight="1" x14ac:dyDescent="0.2">
      <c r="A26" s="256"/>
      <c r="B26" s="257"/>
      <c r="C26" s="258"/>
      <c r="D26" s="258"/>
      <c r="E26" s="258"/>
      <c r="F26" s="258"/>
      <c r="G26" s="25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</row>
    <row r="27" spans="1:93" ht="13.5" customHeight="1" x14ac:dyDescent="0.25">
      <c r="A27" s="256"/>
      <c r="B27" s="257"/>
      <c r="C27" s="259"/>
      <c r="D27" s="259"/>
      <c r="E27" s="259"/>
      <c r="F27" s="259"/>
      <c r="G27" s="259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</row>
    <row r="28" spans="1:93" ht="12.75" x14ac:dyDescent="0.2">
      <c r="A28" s="260"/>
      <c r="B28" s="257"/>
      <c r="C28" s="261"/>
      <c r="D28" s="261"/>
      <c r="E28" s="261"/>
      <c r="F28" s="261"/>
      <c r="G28" s="261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</row>
    <row r="29" spans="1:93" ht="24.95" hidden="1" customHeight="1" x14ac:dyDescent="0.2">
      <c r="A29" s="257"/>
      <c r="B29" s="257"/>
      <c r="C29" s="262"/>
      <c r="D29" s="262"/>
      <c r="E29" s="262"/>
      <c r="F29" s="262"/>
      <c r="G29" s="262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</row>
    <row r="30" spans="1:93" ht="18" hidden="1" customHeight="1" x14ac:dyDescent="0.2">
      <c r="A30" s="257"/>
      <c r="B30" s="257"/>
      <c r="C30" s="262"/>
      <c r="D30" s="262"/>
      <c r="E30" s="262"/>
      <c r="F30" s="262"/>
      <c r="G30" s="262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</row>
    <row r="31" spans="1:93" ht="18" hidden="1" customHeight="1" x14ac:dyDescent="0.2">
      <c r="A31" s="257"/>
      <c r="B31" s="257"/>
      <c r="C31" s="262"/>
      <c r="D31" s="262"/>
      <c r="E31" s="262"/>
      <c r="F31" s="262"/>
      <c r="G31" s="262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</row>
    <row r="32" spans="1:93" ht="18" hidden="1" customHeight="1" x14ac:dyDescent="0.2">
      <c r="A32" s="257"/>
      <c r="B32" s="257"/>
      <c r="C32" s="262"/>
      <c r="D32" s="262"/>
      <c r="E32" s="262"/>
      <c r="F32" s="262"/>
      <c r="G32" s="262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</row>
    <row r="33" spans="1:93" ht="18" hidden="1" customHeight="1" x14ac:dyDescent="0.2">
      <c r="A33" s="257"/>
      <c r="B33" s="257"/>
      <c r="C33" s="262"/>
      <c r="D33" s="262"/>
      <c r="E33" s="262"/>
      <c r="F33" s="262"/>
      <c r="G33" s="262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</row>
    <row r="34" spans="1:93" ht="18" hidden="1" customHeight="1" x14ac:dyDescent="0.2">
      <c r="A34" s="263"/>
      <c r="B34" s="257"/>
      <c r="C34" s="264"/>
      <c r="D34" s="264"/>
      <c r="E34" s="264"/>
      <c r="F34" s="264"/>
      <c r="G34" s="264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</row>
    <row r="35" spans="1:93" ht="21" hidden="1" customHeight="1" x14ac:dyDescent="0.2">
      <c r="A35" s="257"/>
      <c r="B35" s="257"/>
      <c r="C35" s="257"/>
      <c r="D35" s="257"/>
      <c r="E35" s="257"/>
      <c r="F35" s="257"/>
      <c r="G35" s="257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</row>
    <row r="36" spans="1:93" ht="6.75" hidden="1" customHeight="1" x14ac:dyDescent="0.2">
      <c r="A36" s="257"/>
      <c r="B36" s="257"/>
      <c r="C36" s="265"/>
      <c r="D36" s="265"/>
      <c r="E36" s="265"/>
      <c r="F36" s="265"/>
      <c r="G36" s="265"/>
    </row>
    <row r="37" spans="1:93" ht="15" hidden="1" customHeight="1" x14ac:dyDescent="0.2">
      <c r="A37" s="257"/>
      <c r="B37" s="257"/>
      <c r="C37" s="262"/>
      <c r="D37" s="262"/>
      <c r="E37" s="262"/>
      <c r="F37" s="262"/>
      <c r="G37" s="262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</row>
    <row r="38" spans="1:93" ht="15" hidden="1" customHeight="1" x14ac:dyDescent="0.2">
      <c r="A38" s="257"/>
      <c r="B38" s="261"/>
      <c r="C38" s="262"/>
      <c r="D38" s="262"/>
      <c r="E38" s="262"/>
      <c r="F38" s="262"/>
      <c r="G38" s="262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</row>
    <row r="39" spans="1:93" ht="15" hidden="1" customHeight="1" x14ac:dyDescent="0.2">
      <c r="A39" s="257"/>
      <c r="B39" s="257"/>
      <c r="C39" s="262"/>
      <c r="D39" s="262"/>
      <c r="E39" s="262"/>
      <c r="F39" s="262"/>
      <c r="G39" s="262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</row>
    <row r="40" spans="1:93" s="253" customFormat="1" ht="15" hidden="1" customHeight="1" x14ac:dyDescent="0.2">
      <c r="A40" s="263"/>
      <c r="B40" s="263"/>
      <c r="C40" s="263"/>
      <c r="D40" s="266"/>
      <c r="E40" s="267"/>
      <c r="F40" s="267"/>
      <c r="G40" s="267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</row>
    <row r="41" spans="1:93" ht="12.75" hidden="1" x14ac:dyDescent="0.2">
      <c r="A41" s="257"/>
      <c r="B41" s="257"/>
      <c r="C41" s="257"/>
      <c r="D41" s="268"/>
      <c r="E41" s="268"/>
      <c r="F41" s="268"/>
      <c r="G41" s="26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</row>
    <row r="42" spans="1:93" ht="12.75" hidden="1" x14ac:dyDescent="0.2">
      <c r="A42" s="257"/>
      <c r="B42" s="257"/>
      <c r="C42" s="257"/>
      <c r="D42" s="268"/>
      <c r="E42" s="268"/>
      <c r="F42" s="268"/>
      <c r="G42" s="26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</row>
    <row r="43" spans="1:93" ht="12.75" hidden="1" x14ac:dyDescent="0.2">
      <c r="A43" s="263"/>
      <c r="B43" s="257"/>
      <c r="C43" s="257"/>
      <c r="D43" s="268"/>
      <c r="E43" s="268"/>
      <c r="F43" s="268"/>
      <c r="G43" s="26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</row>
    <row r="44" spans="1:93" ht="12.75" hidden="1" x14ac:dyDescent="0.2">
      <c r="A44" s="257"/>
      <c r="B44" s="257"/>
      <c r="C44" s="257"/>
      <c r="D44" s="257"/>
      <c r="E44" s="257"/>
      <c r="F44" s="257"/>
      <c r="G44" s="257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</row>
    <row r="45" spans="1:93" ht="12.75" hidden="1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</row>
    <row r="46" spans="1:93" ht="12.75" hidden="1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</row>
    <row r="47" spans="1:93" ht="12.75" hidden="1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</row>
    <row r="48" spans="1:93" ht="12.75" hidden="1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</row>
    <row r="49" spans="1:93" ht="12.75" hidden="1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</row>
    <row r="50" spans="1:93" ht="12.75" hidden="1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</row>
    <row r="51" spans="1:93" ht="12.75" hidden="1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</row>
    <row r="52" spans="1:93" ht="12.75" hidden="1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</row>
    <row r="53" spans="1:93" ht="12.75" hidden="1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</row>
    <row r="54" spans="1:93" ht="12.75" hidden="1" x14ac:dyDescent="0.2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</row>
    <row r="55" spans="1:93" ht="12.75" hidden="1" x14ac:dyDescent="0.2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</row>
    <row r="56" spans="1:93" ht="12.75" hidden="1" x14ac:dyDescent="0.2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</row>
    <row r="57" spans="1:93" ht="12.75" hidden="1" x14ac:dyDescent="0.2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</row>
    <row r="58" spans="1:93" ht="12.75" hidden="1" x14ac:dyDescent="0.2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</row>
    <row r="59" spans="1:93" ht="12.75" hidden="1" x14ac:dyDescent="0.2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</row>
    <row r="60" spans="1:93" ht="12.75" hidden="1" x14ac:dyDescent="0.2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</row>
    <row r="61" spans="1:93" ht="12.75" hidden="1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</row>
    <row r="62" spans="1:93" ht="12.75" hidden="1" x14ac:dyDescent="0.2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</row>
    <row r="63" spans="1:93" ht="12.75" hidden="1" x14ac:dyDescent="0.2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</row>
    <row r="64" spans="1:93" ht="12.75" hidden="1" x14ac:dyDescent="0.2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</row>
    <row r="65" spans="1:93" ht="12.75" hidden="1" x14ac:dyDescent="0.2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</row>
    <row r="66" spans="1:93" ht="12.75" hidden="1" x14ac:dyDescent="0.2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</row>
    <row r="67" spans="1:93" ht="12.75" hidden="1" x14ac:dyDescent="0.2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</row>
    <row r="68" spans="1:93" ht="12.75" hidden="1" x14ac:dyDescent="0.2">
      <c r="A68" s="238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  <c r="CN68" s="238"/>
      <c r="CO68" s="238"/>
    </row>
    <row r="69" spans="1:93" ht="12.75" hidden="1" x14ac:dyDescent="0.2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  <c r="BL69" s="238"/>
      <c r="BM69" s="238"/>
      <c r="BN69" s="238"/>
      <c r="BO69" s="238"/>
      <c r="BP69" s="238"/>
      <c r="BQ69" s="238"/>
      <c r="BR69" s="238"/>
      <c r="BS69" s="238"/>
      <c r="BT69" s="238"/>
      <c r="BU69" s="238"/>
      <c r="BV69" s="238"/>
      <c r="BW69" s="238"/>
      <c r="BX69" s="238"/>
      <c r="BY69" s="238"/>
      <c r="BZ69" s="238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  <c r="CN69" s="238"/>
      <c r="CO69" s="238"/>
    </row>
    <row r="70" spans="1:93" ht="12.75" hidden="1" x14ac:dyDescent="0.2">
      <c r="A70" s="238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  <c r="CN70" s="238"/>
      <c r="CO70" s="238"/>
    </row>
    <row r="71" spans="1:93" ht="12.75" hidden="1" x14ac:dyDescent="0.2">
      <c r="A71" s="238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8"/>
      <c r="CM71" s="238"/>
      <c r="CN71" s="238"/>
      <c r="CO71" s="238"/>
    </row>
    <row r="72" spans="1:93" ht="12.75" hidden="1" x14ac:dyDescent="0.2">
      <c r="A72" s="238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38"/>
      <c r="BO72" s="238"/>
      <c r="BP72" s="238"/>
      <c r="BQ72" s="238"/>
      <c r="BR72" s="238"/>
      <c r="BS72" s="238"/>
      <c r="BT72" s="238"/>
      <c r="BU72" s="238"/>
      <c r="BV72" s="238"/>
      <c r="BW72" s="238"/>
      <c r="BX72" s="238"/>
      <c r="BY72" s="238"/>
      <c r="BZ72" s="238"/>
      <c r="CA72" s="238"/>
      <c r="CB72" s="238"/>
      <c r="CC72" s="238"/>
      <c r="CD72" s="238"/>
      <c r="CE72" s="238"/>
      <c r="CF72" s="238"/>
      <c r="CG72" s="238"/>
      <c r="CH72" s="238"/>
      <c r="CI72" s="238"/>
      <c r="CJ72" s="238"/>
      <c r="CK72" s="238"/>
      <c r="CL72" s="238"/>
      <c r="CM72" s="238"/>
      <c r="CN72" s="238"/>
      <c r="CO72" s="238"/>
    </row>
    <row r="73" spans="1:93" ht="12.75" hidden="1" x14ac:dyDescent="0.2">
      <c r="A73" s="238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8"/>
      <c r="BU73" s="238"/>
      <c r="BV73" s="238"/>
      <c r="BW73" s="238"/>
      <c r="BX73" s="238"/>
      <c r="BY73" s="238"/>
      <c r="BZ73" s="238"/>
      <c r="CA73" s="238"/>
      <c r="CB73" s="238"/>
      <c r="CC73" s="238"/>
      <c r="CD73" s="238"/>
      <c r="CE73" s="238"/>
      <c r="CF73" s="238"/>
      <c r="CG73" s="238"/>
      <c r="CH73" s="238"/>
      <c r="CI73" s="238"/>
      <c r="CJ73" s="238"/>
      <c r="CK73" s="238"/>
      <c r="CL73" s="238"/>
      <c r="CM73" s="238"/>
      <c r="CN73" s="238"/>
      <c r="CO73" s="238"/>
    </row>
    <row r="74" spans="1:93" ht="12.75" hidden="1" x14ac:dyDescent="0.2">
      <c r="A74" s="238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  <c r="BW74" s="238"/>
      <c r="BX74" s="238"/>
      <c r="BY74" s="238"/>
      <c r="BZ74" s="238"/>
      <c r="CA74" s="238"/>
      <c r="CB74" s="238"/>
      <c r="CC74" s="238"/>
      <c r="CD74" s="238"/>
      <c r="CE74" s="238"/>
      <c r="CF74" s="238"/>
      <c r="CG74" s="238"/>
      <c r="CH74" s="238"/>
      <c r="CI74" s="238"/>
      <c r="CJ74" s="238"/>
      <c r="CK74" s="238"/>
      <c r="CL74" s="238"/>
      <c r="CM74" s="238"/>
      <c r="CN74" s="238"/>
      <c r="CO74" s="238"/>
    </row>
    <row r="75" spans="1:93" ht="12.75" hidden="1" x14ac:dyDescent="0.2">
      <c r="A75" s="238"/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8"/>
      <c r="BQ75" s="238"/>
      <c r="BR75" s="238"/>
      <c r="BS75" s="238"/>
      <c r="BT75" s="238"/>
      <c r="BU75" s="238"/>
      <c r="BV75" s="238"/>
      <c r="BW75" s="238"/>
      <c r="BX75" s="238"/>
      <c r="BY75" s="238"/>
      <c r="BZ75" s="238"/>
      <c r="CA75" s="238"/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  <c r="CL75" s="238"/>
      <c r="CM75" s="238"/>
      <c r="CN75" s="238"/>
      <c r="CO75" s="238"/>
    </row>
    <row r="76" spans="1:93" ht="12.75" hidden="1" x14ac:dyDescent="0.2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38"/>
    </row>
    <row r="77" spans="1:93" ht="12.75" hidden="1" x14ac:dyDescent="0.2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  <c r="BC77" s="238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8"/>
      <c r="BY77" s="238"/>
      <c r="BZ77" s="238"/>
      <c r="CA77" s="238"/>
      <c r="CB77" s="238"/>
      <c r="CC77" s="238"/>
      <c r="CD77" s="238"/>
      <c r="CE77" s="238"/>
      <c r="CF77" s="238"/>
      <c r="CG77" s="238"/>
      <c r="CH77" s="238"/>
      <c r="CI77" s="238"/>
      <c r="CJ77" s="238"/>
      <c r="CK77" s="238"/>
      <c r="CL77" s="238"/>
      <c r="CM77" s="238"/>
      <c r="CN77" s="238"/>
      <c r="CO77" s="238"/>
    </row>
    <row r="78" spans="1:93" ht="12.75" hidden="1" x14ac:dyDescent="0.2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238"/>
      <c r="BZ78" s="238"/>
      <c r="CA78" s="238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  <c r="CN78" s="238"/>
      <c r="CO78" s="238"/>
    </row>
    <row r="79" spans="1:93" ht="12.75" hidden="1" x14ac:dyDescent="0.2">
      <c r="A79" s="238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238"/>
      <c r="BQ79" s="238"/>
      <c r="BR79" s="238"/>
      <c r="BS79" s="238"/>
      <c r="BT79" s="238"/>
      <c r="BU79" s="238"/>
      <c r="BV79" s="238"/>
      <c r="BW79" s="238"/>
      <c r="BX79" s="238"/>
      <c r="BY79" s="238"/>
      <c r="BZ79" s="238"/>
      <c r="CA79" s="238"/>
      <c r="CB79" s="238"/>
      <c r="CC79" s="238"/>
      <c r="CD79" s="238"/>
      <c r="CE79" s="238"/>
      <c r="CF79" s="238"/>
      <c r="CG79" s="238"/>
      <c r="CH79" s="238"/>
      <c r="CI79" s="238"/>
      <c r="CJ79" s="238"/>
      <c r="CK79" s="238"/>
      <c r="CL79" s="238"/>
      <c r="CM79" s="238"/>
      <c r="CN79" s="238"/>
      <c r="CO79" s="238"/>
    </row>
    <row r="80" spans="1:93" ht="12.75" hidden="1" x14ac:dyDescent="0.2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</row>
    <row r="81" spans="1:93" ht="12.75" hidden="1" x14ac:dyDescent="0.2">
      <c r="A81" s="238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  <c r="CN81" s="238"/>
      <c r="CO81" s="238"/>
    </row>
    <row r="82" spans="1:93" ht="12.75" hidden="1" x14ac:dyDescent="0.2">
      <c r="A82" s="238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  <c r="CN82" s="238"/>
      <c r="CO82" s="238"/>
    </row>
    <row r="83" spans="1:93" ht="12.75" hidden="1" x14ac:dyDescent="0.2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8"/>
      <c r="BY83" s="238"/>
      <c r="BZ83" s="238"/>
      <c r="CA83" s="238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  <c r="CN83" s="238"/>
      <c r="CO83" s="238"/>
    </row>
    <row r="84" spans="1:93" ht="12.75" hidden="1" x14ac:dyDescent="0.2">
      <c r="A84" s="238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</row>
    <row r="85" spans="1:93" ht="12.75" hidden="1" x14ac:dyDescent="0.2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</row>
    <row r="86" spans="1:93" ht="12.75" hidden="1" x14ac:dyDescent="0.2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</row>
    <row r="87" spans="1:93" ht="12.75" hidden="1" x14ac:dyDescent="0.2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238"/>
      <c r="BH87" s="238"/>
      <c r="BI87" s="238"/>
      <c r="BJ87" s="238"/>
      <c r="BK87" s="238"/>
      <c r="BL87" s="238"/>
      <c r="BM87" s="238"/>
      <c r="BN87" s="238"/>
      <c r="BO87" s="238"/>
      <c r="BP87" s="238"/>
      <c r="BQ87" s="238"/>
      <c r="BR87" s="238"/>
      <c r="BS87" s="238"/>
      <c r="BT87" s="238"/>
      <c r="BU87" s="238"/>
      <c r="BV87" s="238"/>
      <c r="BW87" s="238"/>
      <c r="BX87" s="238"/>
      <c r="BY87" s="238"/>
      <c r="BZ87" s="238"/>
      <c r="CA87" s="238"/>
      <c r="CB87" s="238"/>
      <c r="CC87" s="238"/>
      <c r="CD87" s="238"/>
      <c r="CE87" s="238"/>
      <c r="CF87" s="238"/>
      <c r="CG87" s="238"/>
      <c r="CH87" s="238"/>
      <c r="CI87" s="238"/>
      <c r="CJ87" s="238"/>
      <c r="CK87" s="238"/>
      <c r="CL87" s="238"/>
      <c r="CM87" s="238"/>
      <c r="CN87" s="238"/>
      <c r="CO87" s="238"/>
    </row>
    <row r="88" spans="1:93" ht="12.75" hidden="1" x14ac:dyDescent="0.2">
      <c r="A88" s="238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  <c r="BS88" s="238"/>
      <c r="BT88" s="238"/>
      <c r="BU88" s="238"/>
      <c r="BV88" s="238"/>
      <c r="BW88" s="238"/>
      <c r="BX88" s="238"/>
      <c r="BY88" s="238"/>
      <c r="BZ88" s="238"/>
      <c r="CA88" s="238"/>
      <c r="CB88" s="238"/>
      <c r="CC88" s="238"/>
      <c r="CD88" s="238"/>
      <c r="CE88" s="238"/>
      <c r="CF88" s="238"/>
      <c r="CG88" s="238"/>
      <c r="CH88" s="238"/>
      <c r="CI88" s="238"/>
      <c r="CJ88" s="238"/>
      <c r="CK88" s="238"/>
      <c r="CL88" s="238"/>
      <c r="CM88" s="238"/>
      <c r="CN88" s="238"/>
      <c r="CO88" s="238"/>
    </row>
    <row r="89" spans="1:93" ht="12.75" hidden="1" x14ac:dyDescent="0.2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8"/>
      <c r="BU89" s="238"/>
      <c r="BV89" s="238"/>
      <c r="BW89" s="238"/>
      <c r="BX89" s="238"/>
      <c r="BY89" s="238"/>
      <c r="BZ89" s="238"/>
      <c r="CA89" s="238"/>
      <c r="CB89" s="238"/>
      <c r="CC89" s="238"/>
      <c r="CD89" s="238"/>
      <c r="CE89" s="238"/>
      <c r="CF89" s="238"/>
      <c r="CG89" s="238"/>
      <c r="CH89" s="238"/>
      <c r="CI89" s="238"/>
      <c r="CJ89" s="238"/>
      <c r="CK89" s="238"/>
      <c r="CL89" s="238"/>
      <c r="CM89" s="238"/>
      <c r="CN89" s="238"/>
      <c r="CO89" s="238"/>
    </row>
    <row r="90" spans="1:93" ht="12.75" hidden="1" x14ac:dyDescent="0.2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38"/>
      <c r="BW90" s="238"/>
      <c r="BX90" s="238"/>
      <c r="BY90" s="238"/>
      <c r="BZ90" s="238"/>
      <c r="CA90" s="238"/>
      <c r="CB90" s="238"/>
      <c r="CC90" s="238"/>
      <c r="CD90" s="238"/>
      <c r="CE90" s="238"/>
      <c r="CF90" s="238"/>
      <c r="CG90" s="238"/>
      <c r="CH90" s="238"/>
      <c r="CI90" s="238"/>
      <c r="CJ90" s="238"/>
      <c r="CK90" s="238"/>
      <c r="CL90" s="238"/>
      <c r="CM90" s="238"/>
      <c r="CN90" s="238"/>
      <c r="CO90" s="238"/>
    </row>
    <row r="91" spans="1:93" ht="12.75" hidden="1" x14ac:dyDescent="0.2">
      <c r="A91" s="238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  <c r="BS91" s="238"/>
      <c r="BT91" s="238"/>
      <c r="BU91" s="238"/>
      <c r="BV91" s="238"/>
      <c r="BW91" s="238"/>
      <c r="BX91" s="238"/>
      <c r="BY91" s="238"/>
      <c r="BZ91" s="238"/>
      <c r="CA91" s="238"/>
      <c r="CB91" s="238"/>
      <c r="CC91" s="238"/>
      <c r="CD91" s="238"/>
      <c r="CE91" s="238"/>
      <c r="CF91" s="238"/>
      <c r="CG91" s="238"/>
      <c r="CH91" s="238"/>
      <c r="CI91" s="238"/>
      <c r="CJ91" s="238"/>
      <c r="CK91" s="238"/>
      <c r="CL91" s="238"/>
      <c r="CM91" s="238"/>
      <c r="CN91" s="238"/>
      <c r="CO91" s="238"/>
    </row>
    <row r="92" spans="1:93" ht="12.75" hidden="1" x14ac:dyDescent="0.2">
      <c r="A92" s="23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8"/>
      <c r="CE92" s="238"/>
      <c r="CF92" s="238"/>
      <c r="CG92" s="238"/>
      <c r="CH92" s="238"/>
      <c r="CI92" s="238"/>
      <c r="CJ92" s="238"/>
      <c r="CK92" s="238"/>
      <c r="CL92" s="238"/>
      <c r="CM92" s="238"/>
      <c r="CN92" s="238"/>
      <c r="CO92" s="238"/>
    </row>
    <row r="93" spans="1:93" ht="12.75" customHeight="1" x14ac:dyDescent="0.2"/>
    <row r="94" spans="1:93" ht="12.75" customHeight="1" x14ac:dyDescent="0.2"/>
  </sheetData>
  <mergeCells count="1">
    <mergeCell ref="D2:H2"/>
  </mergeCells>
  <conditionalFormatting sqref="D41:G43 C29:G34 C37:G38 C4:H21">
    <cfRule type="cellIs" dxfId="32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XEZ35"/>
  <sheetViews>
    <sheetView showGridLines="0" zoomScaleNormal="100" workbookViewId="0">
      <selection activeCell="A35" sqref="A35"/>
    </sheetView>
  </sheetViews>
  <sheetFormatPr defaultColWidth="0" defaultRowHeight="0" customHeight="1" zeroHeight="1" x14ac:dyDescent="0.2"/>
  <cols>
    <col min="1" max="1" width="15.28515625" style="170" customWidth="1"/>
    <col min="2" max="2" width="9.5703125" style="170" customWidth="1"/>
    <col min="3" max="5" width="9.140625" style="170" customWidth="1"/>
    <col min="6" max="7" width="8.28515625" style="170" customWidth="1"/>
    <col min="8" max="11" width="9.140625" style="170" customWidth="1"/>
    <col min="12" max="12" width="2.7109375" style="170" customWidth="1"/>
    <col min="13" max="14" width="9.140625" style="170" customWidth="1"/>
    <col min="15" max="16384" width="9.140625" style="170" hidden="1"/>
  </cols>
  <sheetData>
    <row r="1" spans="1:16380" ht="16.5" thickBot="1" x14ac:dyDescent="0.3">
      <c r="A1" s="165" t="str">
        <f>"Tabell 11 Länsvisa skattesatser, utjämningsåret "&amp;Innehåll!C46&amp;", procent"</f>
        <v>Tabell 11 Länsvisa skattesatser, utjämningsåret 2016, procent</v>
      </c>
      <c r="B1" s="166"/>
      <c r="C1" s="166"/>
      <c r="D1" s="166"/>
      <c r="E1" s="166"/>
      <c r="F1" s="166"/>
      <c r="G1" s="167"/>
      <c r="H1" s="167"/>
      <c r="I1" s="167"/>
      <c r="J1" s="166"/>
      <c r="K1" s="166"/>
      <c r="L1" s="168"/>
      <c r="M1" s="168"/>
      <c r="N1" s="166"/>
    </row>
    <row r="2" spans="1:16380" ht="12.75" x14ac:dyDescent="0.2">
      <c r="A2" s="171" t="s">
        <v>16</v>
      </c>
      <c r="B2" s="172" t="s">
        <v>17</v>
      </c>
      <c r="C2" s="329" t="s">
        <v>18</v>
      </c>
      <c r="D2" s="329"/>
      <c r="E2" s="172" t="s">
        <v>19</v>
      </c>
      <c r="F2" s="329" t="s">
        <v>18</v>
      </c>
      <c r="G2" s="330"/>
      <c r="H2" s="173" t="s">
        <v>20</v>
      </c>
      <c r="I2" s="173" t="s">
        <v>20</v>
      </c>
      <c r="J2" s="331" t="str">
        <f>"Länsvis skattesats "&amp;Innehåll!C46&amp;" för"</f>
        <v>Länsvis skattesats 2016 för</v>
      </c>
      <c r="K2" s="332"/>
      <c r="L2" s="332"/>
      <c r="M2" s="332"/>
      <c r="N2" s="332"/>
    </row>
    <row r="3" spans="1:16380" ht="12.75" x14ac:dyDescent="0.2">
      <c r="A3" s="166"/>
      <c r="B3" s="174" t="s">
        <v>36</v>
      </c>
      <c r="C3" s="175" t="str">
        <f>Innehåll!C51&amp;"%"</f>
        <v>95%</v>
      </c>
      <c r="D3" s="175" t="str">
        <f>Innehåll!C52&amp;"%"</f>
        <v>85%</v>
      </c>
      <c r="E3" s="174" t="s">
        <v>21</v>
      </c>
      <c r="F3" s="175" t="str">
        <f>Innehåll!C54&amp;"%"</f>
        <v>90%</v>
      </c>
      <c r="G3" s="175" t="str">
        <f>Innehåll!C55&amp;"%"</f>
        <v>85%</v>
      </c>
      <c r="H3" s="176" t="s">
        <v>22</v>
      </c>
      <c r="I3" s="176" t="s">
        <v>22</v>
      </c>
      <c r="J3" s="333" t="s">
        <v>23</v>
      </c>
      <c r="K3" s="333"/>
      <c r="L3" s="177"/>
      <c r="M3" s="334" t="s">
        <v>23</v>
      </c>
      <c r="N3" s="334"/>
    </row>
    <row r="4" spans="1:16380" ht="12.75" x14ac:dyDescent="0.2">
      <c r="A4" s="166" t="s">
        <v>24</v>
      </c>
      <c r="B4" s="174" t="s">
        <v>25</v>
      </c>
      <c r="C4" s="166"/>
      <c r="D4" s="166"/>
      <c r="E4" s="174" t="s">
        <v>25</v>
      </c>
      <c r="F4" s="167"/>
      <c r="G4" s="167"/>
      <c r="H4" s="176" t="s">
        <v>26</v>
      </c>
      <c r="I4" s="176" t="s">
        <v>26</v>
      </c>
      <c r="J4" s="328" t="s">
        <v>27</v>
      </c>
      <c r="K4" s="328"/>
      <c r="L4" s="178"/>
      <c r="M4" s="328" t="s">
        <v>28</v>
      </c>
      <c r="N4" s="328"/>
    </row>
    <row r="5" spans="1:16380" ht="12.75" x14ac:dyDescent="0.2">
      <c r="A5" s="166" t="s">
        <v>29</v>
      </c>
      <c r="B5" s="174" t="s">
        <v>30</v>
      </c>
      <c r="C5" s="166"/>
      <c r="D5" s="166"/>
      <c r="E5" s="174" t="s">
        <v>30</v>
      </c>
      <c r="F5" s="167"/>
      <c r="G5" s="167"/>
      <c r="H5" s="176" t="s">
        <v>31</v>
      </c>
      <c r="I5" s="176" t="s">
        <v>31</v>
      </c>
      <c r="J5" s="174" t="s">
        <v>17</v>
      </c>
      <c r="K5" s="174" t="s">
        <v>19</v>
      </c>
      <c r="L5" s="178"/>
      <c r="M5" s="174" t="s">
        <v>17</v>
      </c>
      <c r="N5" s="174" t="s">
        <v>19</v>
      </c>
    </row>
    <row r="6" spans="1:16380" ht="14.25" x14ac:dyDescent="0.2">
      <c r="A6" s="179"/>
      <c r="B6" s="180" t="s">
        <v>22</v>
      </c>
      <c r="C6" s="181"/>
      <c r="D6" s="181"/>
      <c r="E6" s="180" t="s">
        <v>22</v>
      </c>
      <c r="F6" s="182"/>
      <c r="G6" s="182"/>
      <c r="H6" s="183" t="s">
        <v>32</v>
      </c>
      <c r="I6" s="184" t="str">
        <f>Innehåll!C48+1&amp;"-"</f>
        <v>2004-</v>
      </c>
      <c r="J6" s="174" t="s">
        <v>33</v>
      </c>
      <c r="K6" s="174" t="s">
        <v>34</v>
      </c>
      <c r="L6" s="178"/>
      <c r="M6" s="174" t="s">
        <v>33</v>
      </c>
      <c r="N6" s="174" t="s">
        <v>34</v>
      </c>
    </row>
    <row r="7" spans="1:16380" ht="14.25" x14ac:dyDescent="0.2">
      <c r="A7" s="181"/>
      <c r="B7" s="180" t="s">
        <v>37</v>
      </c>
      <c r="C7" s="181"/>
      <c r="D7" s="181"/>
      <c r="E7" s="180" t="s">
        <v>37</v>
      </c>
      <c r="F7" s="182"/>
      <c r="G7" s="182"/>
      <c r="H7" s="184" t="str">
        <f>Innehåll!C48</f>
        <v>2003</v>
      </c>
      <c r="I7" s="185" t="str">
        <f>Innehåll!C46</f>
        <v>2016</v>
      </c>
      <c r="J7" s="186" t="str">
        <f>"("&amp;Innehåll!C51&amp;"%)"</f>
        <v>(95%)</v>
      </c>
      <c r="K7" s="186" t="str">
        <f>"("&amp;Innehåll!C54&amp;"%)"</f>
        <v>(90%)</v>
      </c>
      <c r="L7" s="177"/>
      <c r="M7" s="186" t="str">
        <f>"("&amp;Innehåll!C52&amp;"%)"</f>
        <v>(85%)</v>
      </c>
      <c r="N7" s="186" t="str">
        <f>"("&amp;Innehåll!C55&amp;"%)"</f>
        <v>(85%)</v>
      </c>
    </row>
    <row r="8" spans="1:16380" ht="12.75" x14ac:dyDescent="0.2">
      <c r="A8" s="187"/>
      <c r="B8" s="188" t="str">
        <f>Innehåll!C48</f>
        <v>2003</v>
      </c>
      <c r="C8" s="187"/>
      <c r="D8" s="187"/>
      <c r="E8" s="188" t="str">
        <f>Innehåll!C48</f>
        <v>2003</v>
      </c>
      <c r="F8" s="189"/>
      <c r="G8" s="189"/>
      <c r="H8" s="189"/>
      <c r="I8" s="189"/>
      <c r="J8" s="12"/>
      <c r="K8" s="12"/>
      <c r="L8" s="190"/>
      <c r="M8" s="12"/>
      <c r="N8" s="12"/>
    </row>
    <row r="9" spans="1:16380" customFormat="1" ht="18" customHeight="1" x14ac:dyDescent="0.2">
      <c r="A9" s="9" t="s">
        <v>220</v>
      </c>
      <c r="B9" s="13">
        <v>20.6369336183777</v>
      </c>
      <c r="C9" s="13">
        <v>19.6050869374588</v>
      </c>
      <c r="D9" s="13">
        <v>17.541393575621001</v>
      </c>
      <c r="E9" s="13">
        <v>10.5292284344581</v>
      </c>
      <c r="F9" s="13">
        <v>9.4763055910122898</v>
      </c>
      <c r="G9" s="13">
        <v>8.9498441692893795</v>
      </c>
      <c r="H9" s="13">
        <v>3.58</v>
      </c>
      <c r="I9" s="13">
        <v>0.02</v>
      </c>
      <c r="J9" s="13">
        <v>19.05</v>
      </c>
      <c r="K9" s="13">
        <v>10.029999999999999</v>
      </c>
      <c r="L9" s="72"/>
      <c r="M9" s="72">
        <v>16.98</v>
      </c>
      <c r="N9" s="72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ht="12.75" x14ac:dyDescent="0.2">
      <c r="A10" s="9" t="s">
        <v>221</v>
      </c>
      <c r="B10" s="13">
        <v>20.6369336183777</v>
      </c>
      <c r="C10" s="13">
        <v>19.6050869374588</v>
      </c>
      <c r="D10" s="13">
        <v>17.541393575621001</v>
      </c>
      <c r="E10" s="13">
        <v>10.5292284344581</v>
      </c>
      <c r="F10" s="13">
        <v>9.4763055910122898</v>
      </c>
      <c r="G10" s="13">
        <v>8.9498441692893795</v>
      </c>
      <c r="H10" s="13">
        <v>4.18</v>
      </c>
      <c r="I10" s="13">
        <v>-0.49</v>
      </c>
      <c r="J10" s="13">
        <v>19.14</v>
      </c>
      <c r="K10" s="13">
        <v>9.94</v>
      </c>
      <c r="L10" s="72"/>
      <c r="M10" s="72">
        <v>17.07</v>
      </c>
      <c r="N10" s="72">
        <v>9.42</v>
      </c>
    </row>
    <row r="11" spans="1:16380" customFormat="1" ht="12.75" x14ac:dyDescent="0.2">
      <c r="A11" s="9" t="s">
        <v>222</v>
      </c>
      <c r="B11" s="13">
        <v>20.6369336183777</v>
      </c>
      <c r="C11" s="13">
        <v>19.6050869374588</v>
      </c>
      <c r="D11" s="13">
        <v>17.541393575621001</v>
      </c>
      <c r="E11" s="13">
        <v>10.5292284344581</v>
      </c>
      <c r="F11" s="13">
        <v>9.4763055910122898</v>
      </c>
      <c r="G11" s="13">
        <v>8.9498441692893795</v>
      </c>
      <c r="H11" s="13">
        <v>4.28</v>
      </c>
      <c r="I11" s="13">
        <v>0.2</v>
      </c>
      <c r="J11" s="13">
        <v>19.93</v>
      </c>
      <c r="K11" s="13">
        <v>9.15</v>
      </c>
      <c r="L11" s="72"/>
      <c r="M11" s="72">
        <v>17.86</v>
      </c>
      <c r="N11" s="72">
        <v>8.6300000000000008</v>
      </c>
    </row>
    <row r="12" spans="1:16380" customFormat="1" ht="12.75" x14ac:dyDescent="0.2">
      <c r="A12" s="9" t="s">
        <v>223</v>
      </c>
      <c r="B12" s="13">
        <v>20.6369336183777</v>
      </c>
      <c r="C12" s="13">
        <v>19.6050869374588</v>
      </c>
      <c r="D12" s="13">
        <v>17.541393575621001</v>
      </c>
      <c r="E12" s="13">
        <v>10.5292284344581</v>
      </c>
      <c r="F12" s="13">
        <v>9.4763055910122898</v>
      </c>
      <c r="G12" s="13">
        <v>8.9498441692893795</v>
      </c>
      <c r="H12" s="13">
        <v>3.65</v>
      </c>
      <c r="I12" s="13">
        <v>-0.17</v>
      </c>
      <c r="J12" s="13">
        <v>18.93</v>
      </c>
      <c r="K12" s="13">
        <v>10.15</v>
      </c>
      <c r="L12" s="72"/>
      <c r="M12" s="72">
        <v>16.86</v>
      </c>
      <c r="N12" s="72">
        <v>9.6300000000000008</v>
      </c>
    </row>
    <row r="13" spans="1:16380" customFormat="1" ht="12.75" x14ac:dyDescent="0.2">
      <c r="A13" s="9" t="s">
        <v>224</v>
      </c>
      <c r="B13" s="13">
        <v>20.6369336183777</v>
      </c>
      <c r="C13" s="13">
        <v>19.6050869374588</v>
      </c>
      <c r="D13" s="13">
        <v>17.541393575621001</v>
      </c>
      <c r="E13" s="13">
        <v>10.5292284344581</v>
      </c>
      <c r="F13" s="13">
        <v>9.4763055910122898</v>
      </c>
      <c r="G13" s="13">
        <v>8.9498441692893795</v>
      </c>
      <c r="H13" s="13">
        <v>3.83</v>
      </c>
      <c r="I13" s="13">
        <v>-0.14000000000000001</v>
      </c>
      <c r="J13" s="13">
        <v>19.14</v>
      </c>
      <c r="K13" s="13">
        <v>9.94</v>
      </c>
      <c r="L13" s="72"/>
      <c r="M13" s="72">
        <v>17.07</v>
      </c>
      <c r="N13" s="72">
        <v>9.42</v>
      </c>
    </row>
    <row r="14" spans="1:16380" customFormat="1" ht="18" customHeight="1" x14ac:dyDescent="0.2">
      <c r="A14" s="9" t="s">
        <v>225</v>
      </c>
      <c r="B14" s="13">
        <v>20.6369336183777</v>
      </c>
      <c r="C14" s="13">
        <v>19.6050869374588</v>
      </c>
      <c r="D14" s="13">
        <v>17.541393575621001</v>
      </c>
      <c r="E14" s="13">
        <v>10.5292284344581</v>
      </c>
      <c r="F14" s="13">
        <v>9.4763055910122898</v>
      </c>
      <c r="G14" s="13">
        <v>8.9498441692893795</v>
      </c>
      <c r="H14" s="13">
        <v>4.71</v>
      </c>
      <c r="I14" s="13">
        <v>-0.39</v>
      </c>
      <c r="J14" s="13">
        <v>19.77</v>
      </c>
      <c r="K14" s="13">
        <v>9.31</v>
      </c>
      <c r="L14" s="72"/>
      <c r="M14" s="72">
        <v>17.7</v>
      </c>
      <c r="N14" s="72">
        <v>8.7899999999999991</v>
      </c>
    </row>
    <row r="15" spans="1:16380" customFormat="1" ht="12.75" x14ac:dyDescent="0.2">
      <c r="A15" s="9" t="s">
        <v>226</v>
      </c>
      <c r="B15" s="13">
        <v>20.6369336183777</v>
      </c>
      <c r="C15" s="13">
        <v>19.6050869374588</v>
      </c>
      <c r="D15" s="13">
        <v>17.541393575621001</v>
      </c>
      <c r="E15" s="13">
        <v>10.5292284344581</v>
      </c>
      <c r="F15" s="13">
        <v>9.4763055910122898</v>
      </c>
      <c r="G15" s="13">
        <v>8.9498441692893795</v>
      </c>
      <c r="H15" s="13">
        <v>5.0599999999999996</v>
      </c>
      <c r="I15" s="13">
        <v>-0.15</v>
      </c>
      <c r="J15" s="13">
        <v>20.36</v>
      </c>
      <c r="K15" s="13">
        <v>8.7200000000000006</v>
      </c>
      <c r="L15" s="72"/>
      <c r="M15" s="72">
        <v>18.29</v>
      </c>
      <c r="N15" s="72">
        <v>8.1999999999999993</v>
      </c>
    </row>
    <row r="16" spans="1:16380" customFormat="1" ht="12.75" x14ac:dyDescent="0.2">
      <c r="A16" s="9" t="s">
        <v>228</v>
      </c>
      <c r="B16" s="13">
        <v>20.6369336183777</v>
      </c>
      <c r="C16" s="13">
        <v>19.6050869374588</v>
      </c>
      <c r="D16" s="13">
        <v>17.541393575621001</v>
      </c>
      <c r="E16" s="13">
        <v>10.5292284344581</v>
      </c>
      <c r="F16" s="13">
        <v>9.4763055910122898</v>
      </c>
      <c r="G16" s="13">
        <v>8.9498441692893795</v>
      </c>
      <c r="H16" s="13">
        <v>3.79</v>
      </c>
      <c r="I16" s="13">
        <v>0.32</v>
      </c>
      <c r="J16" s="13">
        <v>19.559999999999999</v>
      </c>
      <c r="K16" s="13">
        <v>9.52</v>
      </c>
      <c r="L16" s="72"/>
      <c r="M16" s="72">
        <v>17.489999999999998</v>
      </c>
      <c r="N16" s="72">
        <v>9</v>
      </c>
    </row>
    <row r="17" spans="1:14" customFormat="1" ht="12.75" x14ac:dyDescent="0.2">
      <c r="A17" s="9" t="s">
        <v>229</v>
      </c>
      <c r="B17" s="13">
        <v>20.6369336183777</v>
      </c>
      <c r="C17" s="13">
        <v>19.6050869374588</v>
      </c>
      <c r="D17" s="13">
        <v>17.541393575621001</v>
      </c>
      <c r="E17" s="13">
        <v>10.5292284344581</v>
      </c>
      <c r="F17" s="13">
        <v>9.4763055910122898</v>
      </c>
      <c r="G17" s="13">
        <v>8.9498441692893795</v>
      </c>
      <c r="H17" s="13">
        <v>4.25</v>
      </c>
      <c r="I17" s="13">
        <v>0</v>
      </c>
      <c r="J17" s="13">
        <v>19.7</v>
      </c>
      <c r="K17" s="13">
        <v>9.3800000000000008</v>
      </c>
      <c r="L17" s="72"/>
      <c r="M17" s="72">
        <v>17.63</v>
      </c>
      <c r="N17" s="72">
        <v>8.86</v>
      </c>
    </row>
    <row r="18" spans="1:14" customFormat="1" ht="12.75" x14ac:dyDescent="0.2">
      <c r="A18" s="9" t="s">
        <v>230</v>
      </c>
      <c r="B18" s="13">
        <v>20.6369336183777</v>
      </c>
      <c r="C18" s="13">
        <v>19.6050869374588</v>
      </c>
      <c r="D18" s="13">
        <v>17.541393575621001</v>
      </c>
      <c r="E18" s="13">
        <v>10.5292284344581</v>
      </c>
      <c r="F18" s="13">
        <v>9.4763055910122898</v>
      </c>
      <c r="G18" s="13">
        <v>8.9498441692893795</v>
      </c>
      <c r="H18" s="13">
        <v>4.03</v>
      </c>
      <c r="I18" s="13">
        <v>-0.2</v>
      </c>
      <c r="J18" s="13">
        <v>19.28</v>
      </c>
      <c r="K18" s="13">
        <v>9.8000000000000007</v>
      </c>
      <c r="L18" s="72"/>
      <c r="M18" s="72">
        <v>17.21</v>
      </c>
      <c r="N18" s="72">
        <v>9.2799999999999994</v>
      </c>
    </row>
    <row r="19" spans="1:14" customFormat="1" ht="18" customHeight="1" x14ac:dyDescent="0.2">
      <c r="A19" s="9" t="s">
        <v>231</v>
      </c>
      <c r="B19" s="13">
        <v>20.6369336183777</v>
      </c>
      <c r="C19" s="13">
        <v>19.6050869374588</v>
      </c>
      <c r="D19" s="13">
        <v>17.541393575621001</v>
      </c>
      <c r="E19" s="13">
        <v>10.5292284344581</v>
      </c>
      <c r="F19" s="13">
        <v>9.4763055910122898</v>
      </c>
      <c r="G19" s="13">
        <v>8.9498441692893795</v>
      </c>
      <c r="H19" s="13">
        <v>4.3899999999999997</v>
      </c>
      <c r="I19" s="13">
        <v>-0.43</v>
      </c>
      <c r="J19" s="13">
        <v>19.41</v>
      </c>
      <c r="K19" s="13">
        <v>9.67</v>
      </c>
      <c r="L19" s="72"/>
      <c r="M19" s="72">
        <v>17.34</v>
      </c>
      <c r="N19" s="72">
        <v>9.15</v>
      </c>
    </row>
    <row r="20" spans="1:14" customFormat="1" ht="12.75" x14ac:dyDescent="0.2">
      <c r="A20" s="9" t="s">
        <v>232</v>
      </c>
      <c r="B20" s="13">
        <v>20.6369336183777</v>
      </c>
      <c r="C20" s="13">
        <v>19.6050869374588</v>
      </c>
      <c r="D20" s="13">
        <v>17.541393575621001</v>
      </c>
      <c r="E20" s="13">
        <v>10.5292284344581</v>
      </c>
      <c r="F20" s="13">
        <v>9.4763055910122898</v>
      </c>
      <c r="G20" s="13">
        <v>8.9498441692893795</v>
      </c>
      <c r="H20" s="13">
        <v>5</v>
      </c>
      <c r="I20" s="13">
        <v>0</v>
      </c>
      <c r="J20" s="13">
        <v>20.45</v>
      </c>
      <c r="K20" s="13">
        <v>8.6300000000000008</v>
      </c>
      <c r="L20" s="72"/>
      <c r="M20" s="72">
        <v>18.38</v>
      </c>
      <c r="N20" s="72">
        <v>8.11</v>
      </c>
    </row>
    <row r="21" spans="1:14" customFormat="1" ht="12.75" x14ac:dyDescent="0.2">
      <c r="A21" s="9" t="s">
        <v>233</v>
      </c>
      <c r="B21" s="13">
        <v>20.6369336183777</v>
      </c>
      <c r="C21" s="13">
        <v>19.6050869374588</v>
      </c>
      <c r="D21" s="13">
        <v>17.541393575621001</v>
      </c>
      <c r="E21" s="13">
        <v>10.5292284344581</v>
      </c>
      <c r="F21" s="13">
        <v>9.4763055910122898</v>
      </c>
      <c r="G21" s="13">
        <v>8.9498441692893795</v>
      </c>
      <c r="H21" s="13">
        <v>3.92</v>
      </c>
      <c r="I21" s="13">
        <v>-0.37</v>
      </c>
      <c r="J21" s="13">
        <v>19</v>
      </c>
      <c r="K21" s="13">
        <v>10.08</v>
      </c>
      <c r="L21" s="72"/>
      <c r="M21" s="72">
        <v>16.93</v>
      </c>
      <c r="N21" s="72">
        <v>9.56</v>
      </c>
    </row>
    <row r="22" spans="1:14" customFormat="1" ht="12.75" x14ac:dyDescent="0.2">
      <c r="A22" s="9" t="s">
        <v>234</v>
      </c>
      <c r="B22" s="13">
        <v>20.6369336183777</v>
      </c>
      <c r="C22" s="13">
        <v>19.6050869374588</v>
      </c>
      <c r="D22" s="13">
        <v>17.541393575621001</v>
      </c>
      <c r="E22" s="13">
        <v>10.5292284344581</v>
      </c>
      <c r="F22" s="13">
        <v>9.4763055910122898</v>
      </c>
      <c r="G22" s="13">
        <v>8.9498441692893795</v>
      </c>
      <c r="H22" s="13">
        <v>4.62</v>
      </c>
      <c r="I22" s="13">
        <v>0.12</v>
      </c>
      <c r="J22" s="13">
        <v>20.190000000000001</v>
      </c>
      <c r="K22" s="13">
        <v>8.89</v>
      </c>
      <c r="L22" s="72"/>
      <c r="M22" s="72">
        <v>18.12</v>
      </c>
      <c r="N22" s="72">
        <v>8.3699999999999992</v>
      </c>
    </row>
    <row r="23" spans="1:14" customFormat="1" ht="12.75" x14ac:dyDescent="0.2">
      <c r="A23" s="9" t="s">
        <v>235</v>
      </c>
      <c r="B23" s="13">
        <v>20.6369336183777</v>
      </c>
      <c r="C23" s="13">
        <v>19.6050869374588</v>
      </c>
      <c r="D23" s="13">
        <v>17.541393575621001</v>
      </c>
      <c r="E23" s="13">
        <v>10.5292284344581</v>
      </c>
      <c r="F23" s="13">
        <v>9.4763055910122898</v>
      </c>
      <c r="G23" s="13">
        <v>8.9498441692893795</v>
      </c>
      <c r="H23" s="13">
        <v>4.3099999999999996</v>
      </c>
      <c r="I23" s="13">
        <v>0.23</v>
      </c>
      <c r="J23" s="13">
        <v>19.989999999999998</v>
      </c>
      <c r="K23" s="13">
        <v>9.09</v>
      </c>
      <c r="L23" s="72"/>
      <c r="M23" s="72">
        <v>17.920000000000002</v>
      </c>
      <c r="N23" s="72">
        <v>8.57</v>
      </c>
    </row>
    <row r="24" spans="1:14" customFormat="1" ht="18" customHeight="1" x14ac:dyDescent="0.2">
      <c r="A24" s="9" t="s">
        <v>236</v>
      </c>
      <c r="B24" s="13">
        <v>20.6369336183777</v>
      </c>
      <c r="C24" s="13">
        <v>19.6050869374588</v>
      </c>
      <c r="D24" s="13">
        <v>17.541393575621001</v>
      </c>
      <c r="E24" s="13">
        <v>10.5292284344581</v>
      </c>
      <c r="F24" s="13">
        <v>9.4763055910122898</v>
      </c>
      <c r="G24" s="13">
        <v>8.9498441692893795</v>
      </c>
      <c r="H24" s="13">
        <v>3.9</v>
      </c>
      <c r="I24" s="13">
        <v>-0.04</v>
      </c>
      <c r="J24" s="13">
        <v>19.309999999999999</v>
      </c>
      <c r="K24" s="13">
        <v>9.77</v>
      </c>
      <c r="L24" s="72"/>
      <c r="M24" s="72">
        <v>17.239999999999998</v>
      </c>
      <c r="N24" s="72">
        <v>9.25</v>
      </c>
    </row>
    <row r="25" spans="1:14" customFormat="1" ht="12.75" x14ac:dyDescent="0.2">
      <c r="A25" s="9" t="s">
        <v>237</v>
      </c>
      <c r="B25" s="13">
        <v>20.6369336183777</v>
      </c>
      <c r="C25" s="13">
        <v>19.6050869374588</v>
      </c>
      <c r="D25" s="13">
        <v>17.541393575621001</v>
      </c>
      <c r="E25" s="13">
        <v>10.5292284344581</v>
      </c>
      <c r="F25" s="13">
        <v>9.4763055910122898</v>
      </c>
      <c r="G25" s="13">
        <v>8.9498441692893795</v>
      </c>
      <c r="H25" s="13">
        <v>5.29</v>
      </c>
      <c r="I25" s="13">
        <v>0.3</v>
      </c>
      <c r="J25" s="13">
        <v>21.04</v>
      </c>
      <c r="K25" s="13">
        <v>8.0399999999999991</v>
      </c>
      <c r="L25" s="72"/>
      <c r="M25" s="72">
        <v>18.97</v>
      </c>
      <c r="N25" s="72">
        <v>7.52</v>
      </c>
    </row>
    <row r="26" spans="1:14" customFormat="1" ht="12.75" x14ac:dyDescent="0.2">
      <c r="A26" s="9" t="s">
        <v>238</v>
      </c>
      <c r="B26" s="13">
        <v>20.6369336183777</v>
      </c>
      <c r="C26" s="13">
        <v>19.6050869374588</v>
      </c>
      <c r="D26" s="13">
        <v>17.541393575621001</v>
      </c>
      <c r="E26" s="13">
        <v>10.5292284344581</v>
      </c>
      <c r="F26" s="13">
        <v>9.4763055910122898</v>
      </c>
      <c r="G26" s="13">
        <v>8.9498441692893795</v>
      </c>
      <c r="H26" s="13">
        <v>5.07</v>
      </c>
      <c r="I26" s="13">
        <v>-0.35</v>
      </c>
      <c r="J26" s="13">
        <v>20.170000000000002</v>
      </c>
      <c r="K26" s="13">
        <v>8.91</v>
      </c>
      <c r="L26" s="72"/>
      <c r="M26" s="72">
        <v>18.100000000000001</v>
      </c>
      <c r="N26" s="72">
        <v>8.39</v>
      </c>
    </row>
    <row r="27" spans="1:14" customFormat="1" ht="12.75" x14ac:dyDescent="0.2">
      <c r="A27" s="9" t="s">
        <v>239</v>
      </c>
      <c r="B27" s="13">
        <v>20.6369336183777</v>
      </c>
      <c r="C27" s="13">
        <v>19.6050869374588</v>
      </c>
      <c r="D27" s="13">
        <v>17.541393575621001</v>
      </c>
      <c r="E27" s="13">
        <v>10.5292284344581</v>
      </c>
      <c r="F27" s="13">
        <v>9.4763055910122898</v>
      </c>
      <c r="G27" s="13">
        <v>8.9498441692893795</v>
      </c>
      <c r="H27" s="13">
        <v>4.9000000000000004</v>
      </c>
      <c r="I27" s="13">
        <v>0.25</v>
      </c>
      <c r="J27" s="13">
        <v>20.6</v>
      </c>
      <c r="K27" s="13">
        <v>8.48</v>
      </c>
      <c r="L27" s="72"/>
      <c r="M27" s="72">
        <v>18.53</v>
      </c>
      <c r="N27" s="72">
        <v>7.96</v>
      </c>
    </row>
    <row r="28" spans="1:14" customFormat="1" ht="12.75" x14ac:dyDescent="0.2">
      <c r="A28" s="9" t="s">
        <v>240</v>
      </c>
      <c r="B28" s="13">
        <v>20.6369336183777</v>
      </c>
      <c r="C28" s="13">
        <v>19.6050869374588</v>
      </c>
      <c r="D28" s="13">
        <v>17.541393575621001</v>
      </c>
      <c r="E28" s="13">
        <v>10.5292284344581</v>
      </c>
      <c r="F28" s="13">
        <v>9.4763055910122898</v>
      </c>
      <c r="G28" s="13">
        <v>8.9498441692893795</v>
      </c>
      <c r="H28" s="13">
        <v>4.78</v>
      </c>
      <c r="I28" s="13">
        <v>0.22</v>
      </c>
      <c r="J28" s="13">
        <v>20.45</v>
      </c>
      <c r="K28" s="13">
        <v>8.6300000000000008</v>
      </c>
      <c r="L28" s="72"/>
      <c r="M28" s="72">
        <v>18.38</v>
      </c>
      <c r="N28" s="72">
        <v>8.11</v>
      </c>
    </row>
    <row r="29" spans="1:14" s="206" customFormat="1" ht="18" customHeight="1" x14ac:dyDescent="0.2">
      <c r="A29" s="203" t="s">
        <v>20</v>
      </c>
      <c r="B29" s="204"/>
      <c r="C29" s="204"/>
      <c r="D29" s="204"/>
      <c r="E29" s="204"/>
      <c r="F29" s="204"/>
      <c r="G29" s="204"/>
      <c r="H29" s="204">
        <v>4.1581790004073103</v>
      </c>
      <c r="I29" s="204"/>
      <c r="J29" s="204"/>
      <c r="K29" s="204"/>
      <c r="L29" s="205"/>
      <c r="M29" s="205"/>
      <c r="N29" s="205"/>
    </row>
    <row r="30" spans="1:14" customFormat="1" ht="18" customHeight="1" x14ac:dyDescent="0.2">
      <c r="A30" s="9" t="s">
        <v>227</v>
      </c>
      <c r="B30" s="13">
        <v>20.6369336183777</v>
      </c>
      <c r="C30" s="13">
        <v>19.6050869374588</v>
      </c>
      <c r="D30" s="13">
        <v>17.541393575621001</v>
      </c>
      <c r="E30" s="13">
        <v>10.5292284344581</v>
      </c>
      <c r="F30" s="13">
        <v>9.4763055910122898</v>
      </c>
      <c r="G30" s="13">
        <v>8.9498441692893795</v>
      </c>
      <c r="H30" s="13"/>
      <c r="I30" s="13"/>
      <c r="J30" s="13">
        <v>19.600000000000001</v>
      </c>
      <c r="K30" s="13">
        <v>9.48</v>
      </c>
      <c r="L30" s="72"/>
      <c r="M30" s="72">
        <v>17.54</v>
      </c>
      <c r="N30" s="72">
        <v>8.9499999999999993</v>
      </c>
    </row>
    <row r="31" spans="1:14" ht="13.5" thickBot="1" x14ac:dyDescent="0.25">
      <c r="A31" s="169"/>
      <c r="B31" s="191"/>
      <c r="C31" s="192"/>
      <c r="D31" s="192"/>
      <c r="E31" s="192"/>
      <c r="F31" s="192"/>
      <c r="G31" s="192"/>
      <c r="H31" s="193"/>
      <c r="I31" s="193"/>
      <c r="J31" s="192"/>
      <c r="K31" s="192"/>
      <c r="L31" s="194"/>
      <c r="M31" s="192"/>
      <c r="N31" s="192"/>
    </row>
    <row r="32" spans="1:14" ht="12.75" x14ac:dyDescent="0.2">
      <c r="A32" s="195" t="s">
        <v>35</v>
      </c>
      <c r="B32" s="196"/>
      <c r="C32" s="182"/>
      <c r="D32" s="182"/>
      <c r="E32" s="196"/>
      <c r="F32" s="196"/>
      <c r="G32" s="182"/>
      <c r="H32" s="182"/>
      <c r="I32" s="182"/>
      <c r="J32" s="182"/>
      <c r="K32" s="182"/>
      <c r="L32" s="197"/>
      <c r="M32" s="182"/>
      <c r="N32" s="182"/>
    </row>
    <row r="33" spans="1:14" ht="12.75" x14ac:dyDescent="0.2">
      <c r="A33" s="195" t="s">
        <v>328</v>
      </c>
      <c r="B33" s="166"/>
      <c r="C33" s="166"/>
      <c r="D33" s="166"/>
      <c r="E33" s="166"/>
      <c r="F33" s="166"/>
      <c r="G33" s="167"/>
      <c r="H33" s="167"/>
      <c r="I33" s="167"/>
      <c r="J33" s="166"/>
      <c r="K33" s="166"/>
      <c r="L33" s="168"/>
      <c r="M33" s="168"/>
      <c r="N33" s="179"/>
    </row>
    <row r="34" spans="1:14" ht="12.75" x14ac:dyDescent="0.2">
      <c r="A34" s="195" t="s">
        <v>329</v>
      </c>
      <c r="B34" s="166"/>
      <c r="C34" s="166"/>
      <c r="D34" s="166"/>
      <c r="E34" s="166"/>
      <c r="F34" s="166"/>
      <c r="G34" s="167"/>
      <c r="H34" s="167"/>
      <c r="I34" s="167"/>
      <c r="J34" s="166"/>
      <c r="K34" s="166"/>
      <c r="L34" s="168"/>
      <c r="M34" s="168"/>
      <c r="N34" s="179"/>
    </row>
    <row r="35" spans="1:14" ht="12.75" x14ac:dyDescent="0.2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31" priority="21" stopIfTrue="1">
      <formula>IF(#REF!&lt;0,TRUE,FALSE)</formula>
    </cfRule>
  </conditionalFormatting>
  <conditionalFormatting sqref="L10:M13">
    <cfRule type="expression" dxfId="30" priority="20" stopIfTrue="1">
      <formula>IF(#REF!&lt;0,TRUE,FALSE)</formula>
    </cfRule>
  </conditionalFormatting>
  <conditionalFormatting sqref="L14:M14">
    <cfRule type="expression" dxfId="29" priority="16" stopIfTrue="1">
      <formula>IF(#REF!&lt;0,TRUE,FALSE)</formula>
    </cfRule>
  </conditionalFormatting>
  <conditionalFormatting sqref="L19:M19">
    <cfRule type="expression" dxfId="28" priority="12" stopIfTrue="1">
      <formula>IF(#REF!&lt;0,TRUE,FALSE)</formula>
    </cfRule>
  </conditionalFormatting>
  <conditionalFormatting sqref="L24:M24">
    <cfRule type="expression" dxfId="27" priority="8" stopIfTrue="1">
      <formula>IF(#REF!&lt;0,TRUE,FALSE)</formula>
    </cfRule>
  </conditionalFormatting>
  <conditionalFormatting sqref="L29:M29">
    <cfRule type="expression" dxfId="26" priority="4" stopIfTrue="1">
      <formula>IF(#REF!&lt;0,TRUE,FALSE)</formula>
    </cfRule>
  </conditionalFormatting>
  <conditionalFormatting sqref="N9:N30">
    <cfRule type="expression" dxfId="25" priority="3" stopIfTrue="1">
      <formula>IF(#REF!&lt;0,TRUE,FALSE)</formula>
    </cfRule>
  </conditionalFormatting>
  <conditionalFormatting sqref="B9:N30">
    <cfRule type="cellIs" dxfId="2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54"/>
  <sheetViews>
    <sheetView showGridLines="0" zoomScaleNormal="100" workbookViewId="0"/>
  </sheetViews>
  <sheetFormatPr defaultColWidth="0" defaultRowHeight="15" customHeight="1" zeroHeight="1" x14ac:dyDescent="0.2"/>
  <cols>
    <col min="1" max="1" width="6.7109375" customWidth="1"/>
    <col min="2" max="3" width="7.7109375" customWidth="1"/>
    <col min="4" max="4" width="1.7109375" customWidth="1"/>
    <col min="5" max="6" width="7.7109375" customWidth="1"/>
    <col min="7" max="9" width="9.7109375" customWidth="1"/>
    <col min="10" max="10" width="13.42578125" style="21" customWidth="1"/>
    <col min="11" max="11" width="9.140625" style="226" customWidth="1"/>
    <col min="12" max="12" width="19" style="226" hidden="1" customWidth="1"/>
    <col min="13" max="13" width="23.28515625" style="226" hidden="1" customWidth="1"/>
    <col min="14" max="14" width="12.85546875" style="226" hidden="1" customWidth="1"/>
    <col min="15" max="15" width="14" style="226" hidden="1" customWidth="1"/>
    <col min="16" max="17" width="12.85546875" style="226" hidden="1" customWidth="1"/>
    <col min="18" max="18" width="13.42578125" hidden="1" customWidth="1"/>
    <col min="19" max="19" width="14" hidden="1" customWidth="1"/>
    <col min="20" max="20" width="13.85546875" hidden="1" customWidth="1"/>
    <col min="21" max="21" width="18" hidden="1" customWidth="1"/>
    <col min="22" max="256" width="9.140625" hidden="1" customWidth="1"/>
    <col min="257" max="257" width="6.7109375" hidden="1" customWidth="1"/>
    <col min="258" max="259" width="7.7109375" hidden="1" customWidth="1"/>
    <col min="260" max="260" width="1.7109375" hidden="1" customWidth="1"/>
    <col min="261" max="262" width="7.7109375" hidden="1" customWidth="1"/>
    <col min="263" max="265" width="9.7109375" hidden="1" customWidth="1"/>
    <col min="266" max="266" width="13.42578125" hidden="1" customWidth="1"/>
    <col min="267" max="277" width="0" hidden="1" customWidth="1"/>
    <col min="513" max="513" width="6.7109375" hidden="1" customWidth="1"/>
    <col min="514" max="515" width="7.7109375" hidden="1" customWidth="1"/>
    <col min="516" max="516" width="1.7109375" hidden="1" customWidth="1"/>
    <col min="517" max="518" width="7.7109375" hidden="1" customWidth="1"/>
    <col min="519" max="521" width="9.7109375" hidden="1" customWidth="1"/>
    <col min="522" max="522" width="13.42578125" hidden="1" customWidth="1"/>
    <col min="523" max="533" width="0" hidden="1" customWidth="1"/>
    <col min="769" max="769" width="6.7109375" hidden="1" customWidth="1"/>
    <col min="770" max="771" width="7.7109375" hidden="1" customWidth="1"/>
    <col min="772" max="772" width="1.7109375" hidden="1" customWidth="1"/>
    <col min="773" max="774" width="7.7109375" hidden="1" customWidth="1"/>
    <col min="775" max="777" width="9.7109375" hidden="1" customWidth="1"/>
    <col min="778" max="778" width="13.42578125" hidden="1" customWidth="1"/>
    <col min="779" max="789" width="0" hidden="1" customWidth="1"/>
    <col min="1025" max="1025" width="6.7109375" hidden="1" customWidth="1"/>
    <col min="1026" max="1027" width="7.7109375" hidden="1" customWidth="1"/>
    <col min="1028" max="1028" width="1.7109375" hidden="1" customWidth="1"/>
    <col min="1029" max="1030" width="7.7109375" hidden="1" customWidth="1"/>
    <col min="1031" max="1033" width="9.7109375" hidden="1" customWidth="1"/>
    <col min="1034" max="1034" width="13.42578125" hidden="1" customWidth="1"/>
    <col min="1035" max="1045" width="0" hidden="1" customWidth="1"/>
    <col min="1281" max="1281" width="6.7109375" hidden="1" customWidth="1"/>
    <col min="1282" max="1283" width="7.7109375" hidden="1" customWidth="1"/>
    <col min="1284" max="1284" width="1.7109375" hidden="1" customWidth="1"/>
    <col min="1285" max="1286" width="7.7109375" hidden="1" customWidth="1"/>
    <col min="1287" max="1289" width="9.7109375" hidden="1" customWidth="1"/>
    <col min="1290" max="1290" width="13.42578125" hidden="1" customWidth="1"/>
    <col min="1291" max="1301" width="0" hidden="1" customWidth="1"/>
    <col min="1537" max="1537" width="6.7109375" hidden="1" customWidth="1"/>
    <col min="1538" max="1539" width="7.7109375" hidden="1" customWidth="1"/>
    <col min="1540" max="1540" width="1.7109375" hidden="1" customWidth="1"/>
    <col min="1541" max="1542" width="7.7109375" hidden="1" customWidth="1"/>
    <col min="1543" max="1545" width="9.7109375" hidden="1" customWidth="1"/>
    <col min="1546" max="1546" width="13.42578125" hidden="1" customWidth="1"/>
    <col min="1547" max="1557" width="0" hidden="1" customWidth="1"/>
    <col min="1793" max="1793" width="6.7109375" hidden="1" customWidth="1"/>
    <col min="1794" max="1795" width="7.7109375" hidden="1" customWidth="1"/>
    <col min="1796" max="1796" width="1.7109375" hidden="1" customWidth="1"/>
    <col min="1797" max="1798" width="7.7109375" hidden="1" customWidth="1"/>
    <col min="1799" max="1801" width="9.7109375" hidden="1" customWidth="1"/>
    <col min="1802" max="1802" width="13.42578125" hidden="1" customWidth="1"/>
    <col min="1803" max="1813" width="0" hidden="1" customWidth="1"/>
    <col min="2049" max="2049" width="6.7109375" hidden="1" customWidth="1"/>
    <col min="2050" max="2051" width="7.7109375" hidden="1" customWidth="1"/>
    <col min="2052" max="2052" width="1.7109375" hidden="1" customWidth="1"/>
    <col min="2053" max="2054" width="7.7109375" hidden="1" customWidth="1"/>
    <col min="2055" max="2057" width="9.7109375" hidden="1" customWidth="1"/>
    <col min="2058" max="2058" width="13.42578125" hidden="1" customWidth="1"/>
    <col min="2059" max="2069" width="0" hidden="1" customWidth="1"/>
    <col min="2305" max="2305" width="6.7109375" hidden="1" customWidth="1"/>
    <col min="2306" max="2307" width="7.7109375" hidden="1" customWidth="1"/>
    <col min="2308" max="2308" width="1.7109375" hidden="1" customWidth="1"/>
    <col min="2309" max="2310" width="7.7109375" hidden="1" customWidth="1"/>
    <col min="2311" max="2313" width="9.7109375" hidden="1" customWidth="1"/>
    <col min="2314" max="2314" width="13.42578125" hidden="1" customWidth="1"/>
    <col min="2315" max="2325" width="0" hidden="1" customWidth="1"/>
    <col min="2561" max="2561" width="6.7109375" hidden="1" customWidth="1"/>
    <col min="2562" max="2563" width="7.7109375" hidden="1" customWidth="1"/>
    <col min="2564" max="2564" width="1.7109375" hidden="1" customWidth="1"/>
    <col min="2565" max="2566" width="7.7109375" hidden="1" customWidth="1"/>
    <col min="2567" max="2569" width="9.7109375" hidden="1" customWidth="1"/>
    <col min="2570" max="2570" width="13.42578125" hidden="1" customWidth="1"/>
    <col min="2571" max="2581" width="0" hidden="1" customWidth="1"/>
    <col min="2817" max="2817" width="6.7109375" hidden="1" customWidth="1"/>
    <col min="2818" max="2819" width="7.7109375" hidden="1" customWidth="1"/>
    <col min="2820" max="2820" width="1.7109375" hidden="1" customWidth="1"/>
    <col min="2821" max="2822" width="7.7109375" hidden="1" customWidth="1"/>
    <col min="2823" max="2825" width="9.7109375" hidden="1" customWidth="1"/>
    <col min="2826" max="2826" width="13.42578125" hidden="1" customWidth="1"/>
    <col min="2827" max="2837" width="0" hidden="1" customWidth="1"/>
    <col min="3073" max="3073" width="6.7109375" hidden="1" customWidth="1"/>
    <col min="3074" max="3075" width="7.7109375" hidden="1" customWidth="1"/>
    <col min="3076" max="3076" width="1.7109375" hidden="1" customWidth="1"/>
    <col min="3077" max="3078" width="7.7109375" hidden="1" customWidth="1"/>
    <col min="3079" max="3081" width="9.7109375" hidden="1" customWidth="1"/>
    <col min="3082" max="3082" width="13.42578125" hidden="1" customWidth="1"/>
    <col min="3083" max="3093" width="0" hidden="1" customWidth="1"/>
    <col min="3329" max="3329" width="6.7109375" hidden="1" customWidth="1"/>
    <col min="3330" max="3331" width="7.7109375" hidden="1" customWidth="1"/>
    <col min="3332" max="3332" width="1.7109375" hidden="1" customWidth="1"/>
    <col min="3333" max="3334" width="7.7109375" hidden="1" customWidth="1"/>
    <col min="3335" max="3337" width="9.7109375" hidden="1" customWidth="1"/>
    <col min="3338" max="3338" width="13.42578125" hidden="1" customWidth="1"/>
    <col min="3339" max="3349" width="0" hidden="1" customWidth="1"/>
    <col min="3585" max="3585" width="6.7109375" hidden="1" customWidth="1"/>
    <col min="3586" max="3587" width="7.7109375" hidden="1" customWidth="1"/>
    <col min="3588" max="3588" width="1.7109375" hidden="1" customWidth="1"/>
    <col min="3589" max="3590" width="7.7109375" hidden="1" customWidth="1"/>
    <col min="3591" max="3593" width="9.7109375" hidden="1" customWidth="1"/>
    <col min="3594" max="3594" width="13.42578125" hidden="1" customWidth="1"/>
    <col min="3595" max="3605" width="0" hidden="1" customWidth="1"/>
    <col min="3841" max="3841" width="6.7109375" hidden="1" customWidth="1"/>
    <col min="3842" max="3843" width="7.7109375" hidden="1" customWidth="1"/>
    <col min="3844" max="3844" width="1.7109375" hidden="1" customWidth="1"/>
    <col min="3845" max="3846" width="7.7109375" hidden="1" customWidth="1"/>
    <col min="3847" max="3849" width="9.7109375" hidden="1" customWidth="1"/>
    <col min="3850" max="3850" width="13.42578125" hidden="1" customWidth="1"/>
    <col min="3851" max="3861" width="0" hidden="1" customWidth="1"/>
    <col min="4097" max="4097" width="6.7109375" hidden="1" customWidth="1"/>
    <col min="4098" max="4099" width="7.7109375" hidden="1" customWidth="1"/>
    <col min="4100" max="4100" width="1.7109375" hidden="1" customWidth="1"/>
    <col min="4101" max="4102" width="7.7109375" hidden="1" customWidth="1"/>
    <col min="4103" max="4105" width="9.7109375" hidden="1" customWidth="1"/>
    <col min="4106" max="4106" width="13.42578125" hidden="1" customWidth="1"/>
    <col min="4107" max="4117" width="0" hidden="1" customWidth="1"/>
    <col min="4353" max="4353" width="6.7109375" hidden="1" customWidth="1"/>
    <col min="4354" max="4355" width="7.7109375" hidden="1" customWidth="1"/>
    <col min="4356" max="4356" width="1.7109375" hidden="1" customWidth="1"/>
    <col min="4357" max="4358" width="7.7109375" hidden="1" customWidth="1"/>
    <col min="4359" max="4361" width="9.7109375" hidden="1" customWidth="1"/>
    <col min="4362" max="4362" width="13.42578125" hidden="1" customWidth="1"/>
    <col min="4363" max="4373" width="0" hidden="1" customWidth="1"/>
    <col min="4609" max="4609" width="6.7109375" hidden="1" customWidth="1"/>
    <col min="4610" max="4611" width="7.7109375" hidden="1" customWidth="1"/>
    <col min="4612" max="4612" width="1.7109375" hidden="1" customWidth="1"/>
    <col min="4613" max="4614" width="7.7109375" hidden="1" customWidth="1"/>
    <col min="4615" max="4617" width="9.7109375" hidden="1" customWidth="1"/>
    <col min="4618" max="4618" width="13.42578125" hidden="1" customWidth="1"/>
    <col min="4619" max="4629" width="0" hidden="1" customWidth="1"/>
    <col min="4865" max="4865" width="6.7109375" hidden="1" customWidth="1"/>
    <col min="4866" max="4867" width="7.7109375" hidden="1" customWidth="1"/>
    <col min="4868" max="4868" width="1.7109375" hidden="1" customWidth="1"/>
    <col min="4869" max="4870" width="7.7109375" hidden="1" customWidth="1"/>
    <col min="4871" max="4873" width="9.7109375" hidden="1" customWidth="1"/>
    <col min="4874" max="4874" width="13.42578125" hidden="1" customWidth="1"/>
    <col min="4875" max="4885" width="0" hidden="1" customWidth="1"/>
    <col min="5121" max="5121" width="6.7109375" hidden="1" customWidth="1"/>
    <col min="5122" max="5123" width="7.7109375" hidden="1" customWidth="1"/>
    <col min="5124" max="5124" width="1.7109375" hidden="1" customWidth="1"/>
    <col min="5125" max="5126" width="7.7109375" hidden="1" customWidth="1"/>
    <col min="5127" max="5129" width="9.7109375" hidden="1" customWidth="1"/>
    <col min="5130" max="5130" width="13.42578125" hidden="1" customWidth="1"/>
    <col min="5131" max="5141" width="0" hidden="1" customWidth="1"/>
    <col min="5377" max="5377" width="6.7109375" hidden="1" customWidth="1"/>
    <col min="5378" max="5379" width="7.7109375" hidden="1" customWidth="1"/>
    <col min="5380" max="5380" width="1.7109375" hidden="1" customWidth="1"/>
    <col min="5381" max="5382" width="7.7109375" hidden="1" customWidth="1"/>
    <col min="5383" max="5385" width="9.7109375" hidden="1" customWidth="1"/>
    <col min="5386" max="5386" width="13.42578125" hidden="1" customWidth="1"/>
    <col min="5387" max="5397" width="0" hidden="1" customWidth="1"/>
    <col min="5633" max="5633" width="6.7109375" hidden="1" customWidth="1"/>
    <col min="5634" max="5635" width="7.7109375" hidden="1" customWidth="1"/>
    <col min="5636" max="5636" width="1.7109375" hidden="1" customWidth="1"/>
    <col min="5637" max="5638" width="7.7109375" hidden="1" customWidth="1"/>
    <col min="5639" max="5641" width="9.7109375" hidden="1" customWidth="1"/>
    <col min="5642" max="5642" width="13.42578125" hidden="1" customWidth="1"/>
    <col min="5643" max="5653" width="0" hidden="1" customWidth="1"/>
    <col min="5889" max="5889" width="6.7109375" hidden="1" customWidth="1"/>
    <col min="5890" max="5891" width="7.7109375" hidden="1" customWidth="1"/>
    <col min="5892" max="5892" width="1.7109375" hidden="1" customWidth="1"/>
    <col min="5893" max="5894" width="7.7109375" hidden="1" customWidth="1"/>
    <col min="5895" max="5897" width="9.7109375" hidden="1" customWidth="1"/>
    <col min="5898" max="5898" width="13.42578125" hidden="1" customWidth="1"/>
    <col min="5899" max="5909" width="0" hidden="1" customWidth="1"/>
    <col min="6145" max="6145" width="6.7109375" hidden="1" customWidth="1"/>
    <col min="6146" max="6147" width="7.7109375" hidden="1" customWidth="1"/>
    <col min="6148" max="6148" width="1.7109375" hidden="1" customWidth="1"/>
    <col min="6149" max="6150" width="7.7109375" hidden="1" customWidth="1"/>
    <col min="6151" max="6153" width="9.7109375" hidden="1" customWidth="1"/>
    <col min="6154" max="6154" width="13.42578125" hidden="1" customWidth="1"/>
    <col min="6155" max="6165" width="0" hidden="1" customWidth="1"/>
    <col min="6401" max="6401" width="6.7109375" hidden="1" customWidth="1"/>
    <col min="6402" max="6403" width="7.7109375" hidden="1" customWidth="1"/>
    <col min="6404" max="6404" width="1.7109375" hidden="1" customWidth="1"/>
    <col min="6405" max="6406" width="7.7109375" hidden="1" customWidth="1"/>
    <col min="6407" max="6409" width="9.7109375" hidden="1" customWidth="1"/>
    <col min="6410" max="6410" width="13.42578125" hidden="1" customWidth="1"/>
    <col min="6411" max="6421" width="0" hidden="1" customWidth="1"/>
    <col min="6657" max="6657" width="6.7109375" hidden="1" customWidth="1"/>
    <col min="6658" max="6659" width="7.7109375" hidden="1" customWidth="1"/>
    <col min="6660" max="6660" width="1.7109375" hidden="1" customWidth="1"/>
    <col min="6661" max="6662" width="7.7109375" hidden="1" customWidth="1"/>
    <col min="6663" max="6665" width="9.7109375" hidden="1" customWidth="1"/>
    <col min="6666" max="6666" width="13.42578125" hidden="1" customWidth="1"/>
    <col min="6667" max="6677" width="0" hidden="1" customWidth="1"/>
    <col min="6913" max="6913" width="6.7109375" hidden="1" customWidth="1"/>
    <col min="6914" max="6915" width="7.7109375" hidden="1" customWidth="1"/>
    <col min="6916" max="6916" width="1.7109375" hidden="1" customWidth="1"/>
    <col min="6917" max="6918" width="7.7109375" hidden="1" customWidth="1"/>
    <col min="6919" max="6921" width="9.7109375" hidden="1" customWidth="1"/>
    <col min="6922" max="6922" width="13.42578125" hidden="1" customWidth="1"/>
    <col min="6923" max="6933" width="0" hidden="1" customWidth="1"/>
    <col min="7169" max="7169" width="6.7109375" hidden="1" customWidth="1"/>
    <col min="7170" max="7171" width="7.7109375" hidden="1" customWidth="1"/>
    <col min="7172" max="7172" width="1.7109375" hidden="1" customWidth="1"/>
    <col min="7173" max="7174" width="7.7109375" hidden="1" customWidth="1"/>
    <col min="7175" max="7177" width="9.7109375" hidden="1" customWidth="1"/>
    <col min="7178" max="7178" width="13.42578125" hidden="1" customWidth="1"/>
    <col min="7179" max="7189" width="0" hidden="1" customWidth="1"/>
    <col min="7425" max="7425" width="6.7109375" hidden="1" customWidth="1"/>
    <col min="7426" max="7427" width="7.7109375" hidden="1" customWidth="1"/>
    <col min="7428" max="7428" width="1.7109375" hidden="1" customWidth="1"/>
    <col min="7429" max="7430" width="7.7109375" hidden="1" customWidth="1"/>
    <col min="7431" max="7433" width="9.7109375" hidden="1" customWidth="1"/>
    <col min="7434" max="7434" width="13.42578125" hidden="1" customWidth="1"/>
    <col min="7435" max="7445" width="0" hidden="1" customWidth="1"/>
    <col min="7681" max="7681" width="6.7109375" hidden="1" customWidth="1"/>
    <col min="7682" max="7683" width="7.7109375" hidden="1" customWidth="1"/>
    <col min="7684" max="7684" width="1.7109375" hidden="1" customWidth="1"/>
    <col min="7685" max="7686" width="7.7109375" hidden="1" customWidth="1"/>
    <col min="7687" max="7689" width="9.7109375" hidden="1" customWidth="1"/>
    <col min="7690" max="7690" width="13.42578125" hidden="1" customWidth="1"/>
    <col min="7691" max="7701" width="0" hidden="1" customWidth="1"/>
    <col min="7937" max="7937" width="6.7109375" hidden="1" customWidth="1"/>
    <col min="7938" max="7939" width="7.7109375" hidden="1" customWidth="1"/>
    <col min="7940" max="7940" width="1.7109375" hidden="1" customWidth="1"/>
    <col min="7941" max="7942" width="7.7109375" hidden="1" customWidth="1"/>
    <col min="7943" max="7945" width="9.7109375" hidden="1" customWidth="1"/>
    <col min="7946" max="7946" width="13.42578125" hidden="1" customWidth="1"/>
    <col min="7947" max="7957" width="0" hidden="1" customWidth="1"/>
    <col min="8193" max="8193" width="6.7109375" hidden="1" customWidth="1"/>
    <col min="8194" max="8195" width="7.7109375" hidden="1" customWidth="1"/>
    <col min="8196" max="8196" width="1.7109375" hidden="1" customWidth="1"/>
    <col min="8197" max="8198" width="7.7109375" hidden="1" customWidth="1"/>
    <col min="8199" max="8201" width="9.7109375" hidden="1" customWidth="1"/>
    <col min="8202" max="8202" width="13.42578125" hidden="1" customWidth="1"/>
    <col min="8203" max="8213" width="0" hidden="1" customWidth="1"/>
    <col min="8449" max="8449" width="6.7109375" hidden="1" customWidth="1"/>
    <col min="8450" max="8451" width="7.7109375" hidden="1" customWidth="1"/>
    <col min="8452" max="8452" width="1.7109375" hidden="1" customWidth="1"/>
    <col min="8453" max="8454" width="7.7109375" hidden="1" customWidth="1"/>
    <col min="8455" max="8457" width="9.7109375" hidden="1" customWidth="1"/>
    <col min="8458" max="8458" width="13.42578125" hidden="1" customWidth="1"/>
    <col min="8459" max="8469" width="0" hidden="1" customWidth="1"/>
    <col min="8705" max="8705" width="6.7109375" hidden="1" customWidth="1"/>
    <col min="8706" max="8707" width="7.7109375" hidden="1" customWidth="1"/>
    <col min="8708" max="8708" width="1.7109375" hidden="1" customWidth="1"/>
    <col min="8709" max="8710" width="7.7109375" hidden="1" customWidth="1"/>
    <col min="8711" max="8713" width="9.7109375" hidden="1" customWidth="1"/>
    <col min="8714" max="8714" width="13.42578125" hidden="1" customWidth="1"/>
    <col min="8715" max="8725" width="0" hidden="1" customWidth="1"/>
    <col min="8961" max="8961" width="6.7109375" hidden="1" customWidth="1"/>
    <col min="8962" max="8963" width="7.7109375" hidden="1" customWidth="1"/>
    <col min="8964" max="8964" width="1.7109375" hidden="1" customWidth="1"/>
    <col min="8965" max="8966" width="7.7109375" hidden="1" customWidth="1"/>
    <col min="8967" max="8969" width="9.7109375" hidden="1" customWidth="1"/>
    <col min="8970" max="8970" width="13.42578125" hidden="1" customWidth="1"/>
    <col min="8971" max="8981" width="0" hidden="1" customWidth="1"/>
    <col min="9217" max="9217" width="6.7109375" hidden="1" customWidth="1"/>
    <col min="9218" max="9219" width="7.7109375" hidden="1" customWidth="1"/>
    <col min="9220" max="9220" width="1.7109375" hidden="1" customWidth="1"/>
    <col min="9221" max="9222" width="7.7109375" hidden="1" customWidth="1"/>
    <col min="9223" max="9225" width="9.7109375" hidden="1" customWidth="1"/>
    <col min="9226" max="9226" width="13.42578125" hidden="1" customWidth="1"/>
    <col min="9227" max="9237" width="0" hidden="1" customWidth="1"/>
    <col min="9473" max="9473" width="6.7109375" hidden="1" customWidth="1"/>
    <col min="9474" max="9475" width="7.7109375" hidden="1" customWidth="1"/>
    <col min="9476" max="9476" width="1.7109375" hidden="1" customWidth="1"/>
    <col min="9477" max="9478" width="7.7109375" hidden="1" customWidth="1"/>
    <col min="9479" max="9481" width="9.7109375" hidden="1" customWidth="1"/>
    <col min="9482" max="9482" width="13.42578125" hidden="1" customWidth="1"/>
    <col min="9483" max="9493" width="0" hidden="1" customWidth="1"/>
    <col min="9729" max="9729" width="6.7109375" hidden="1" customWidth="1"/>
    <col min="9730" max="9731" width="7.7109375" hidden="1" customWidth="1"/>
    <col min="9732" max="9732" width="1.7109375" hidden="1" customWidth="1"/>
    <col min="9733" max="9734" width="7.7109375" hidden="1" customWidth="1"/>
    <col min="9735" max="9737" width="9.7109375" hidden="1" customWidth="1"/>
    <col min="9738" max="9738" width="13.42578125" hidden="1" customWidth="1"/>
    <col min="9739" max="9749" width="0" hidden="1" customWidth="1"/>
    <col min="9985" max="9985" width="6.7109375" hidden="1" customWidth="1"/>
    <col min="9986" max="9987" width="7.7109375" hidden="1" customWidth="1"/>
    <col min="9988" max="9988" width="1.7109375" hidden="1" customWidth="1"/>
    <col min="9989" max="9990" width="7.7109375" hidden="1" customWidth="1"/>
    <col min="9991" max="9993" width="9.7109375" hidden="1" customWidth="1"/>
    <col min="9994" max="9994" width="13.42578125" hidden="1" customWidth="1"/>
    <col min="9995" max="10005" width="0" hidden="1" customWidth="1"/>
    <col min="10241" max="10241" width="6.7109375" hidden="1" customWidth="1"/>
    <col min="10242" max="10243" width="7.7109375" hidden="1" customWidth="1"/>
    <col min="10244" max="10244" width="1.7109375" hidden="1" customWidth="1"/>
    <col min="10245" max="10246" width="7.7109375" hidden="1" customWidth="1"/>
    <col min="10247" max="10249" width="9.7109375" hidden="1" customWidth="1"/>
    <col min="10250" max="10250" width="13.42578125" hidden="1" customWidth="1"/>
    <col min="10251" max="10261" width="0" hidden="1" customWidth="1"/>
    <col min="10497" max="10497" width="6.7109375" hidden="1" customWidth="1"/>
    <col min="10498" max="10499" width="7.7109375" hidden="1" customWidth="1"/>
    <col min="10500" max="10500" width="1.7109375" hidden="1" customWidth="1"/>
    <col min="10501" max="10502" width="7.7109375" hidden="1" customWidth="1"/>
    <col min="10503" max="10505" width="9.7109375" hidden="1" customWidth="1"/>
    <col min="10506" max="10506" width="13.42578125" hidden="1" customWidth="1"/>
    <col min="10507" max="10517" width="0" hidden="1" customWidth="1"/>
    <col min="10753" max="10753" width="6.7109375" hidden="1" customWidth="1"/>
    <col min="10754" max="10755" width="7.7109375" hidden="1" customWidth="1"/>
    <col min="10756" max="10756" width="1.7109375" hidden="1" customWidth="1"/>
    <col min="10757" max="10758" width="7.7109375" hidden="1" customWidth="1"/>
    <col min="10759" max="10761" width="9.7109375" hidden="1" customWidth="1"/>
    <col min="10762" max="10762" width="13.42578125" hidden="1" customWidth="1"/>
    <col min="10763" max="10773" width="0" hidden="1" customWidth="1"/>
    <col min="11009" max="11009" width="6.7109375" hidden="1" customWidth="1"/>
    <col min="11010" max="11011" width="7.7109375" hidden="1" customWidth="1"/>
    <col min="11012" max="11012" width="1.7109375" hidden="1" customWidth="1"/>
    <col min="11013" max="11014" width="7.7109375" hidden="1" customWidth="1"/>
    <col min="11015" max="11017" width="9.7109375" hidden="1" customWidth="1"/>
    <col min="11018" max="11018" width="13.42578125" hidden="1" customWidth="1"/>
    <col min="11019" max="11029" width="0" hidden="1" customWidth="1"/>
    <col min="11265" max="11265" width="6.7109375" hidden="1" customWidth="1"/>
    <col min="11266" max="11267" width="7.7109375" hidden="1" customWidth="1"/>
    <col min="11268" max="11268" width="1.7109375" hidden="1" customWidth="1"/>
    <col min="11269" max="11270" width="7.7109375" hidden="1" customWidth="1"/>
    <col min="11271" max="11273" width="9.7109375" hidden="1" customWidth="1"/>
    <col min="11274" max="11274" width="13.42578125" hidden="1" customWidth="1"/>
    <col min="11275" max="11285" width="0" hidden="1" customWidth="1"/>
    <col min="11521" max="11521" width="6.7109375" hidden="1" customWidth="1"/>
    <col min="11522" max="11523" width="7.7109375" hidden="1" customWidth="1"/>
    <col min="11524" max="11524" width="1.7109375" hidden="1" customWidth="1"/>
    <col min="11525" max="11526" width="7.7109375" hidden="1" customWidth="1"/>
    <col min="11527" max="11529" width="9.7109375" hidden="1" customWidth="1"/>
    <col min="11530" max="11530" width="13.42578125" hidden="1" customWidth="1"/>
    <col min="11531" max="11541" width="0" hidden="1" customWidth="1"/>
    <col min="11777" max="11777" width="6.7109375" hidden="1" customWidth="1"/>
    <col min="11778" max="11779" width="7.7109375" hidden="1" customWidth="1"/>
    <col min="11780" max="11780" width="1.7109375" hidden="1" customWidth="1"/>
    <col min="11781" max="11782" width="7.7109375" hidden="1" customWidth="1"/>
    <col min="11783" max="11785" width="9.7109375" hidden="1" customWidth="1"/>
    <col min="11786" max="11786" width="13.42578125" hidden="1" customWidth="1"/>
    <col min="11787" max="11797" width="0" hidden="1" customWidth="1"/>
    <col min="12033" max="12033" width="6.7109375" hidden="1" customWidth="1"/>
    <col min="12034" max="12035" width="7.7109375" hidden="1" customWidth="1"/>
    <col min="12036" max="12036" width="1.7109375" hidden="1" customWidth="1"/>
    <col min="12037" max="12038" width="7.7109375" hidden="1" customWidth="1"/>
    <col min="12039" max="12041" width="9.7109375" hidden="1" customWidth="1"/>
    <col min="12042" max="12042" width="13.42578125" hidden="1" customWidth="1"/>
    <col min="12043" max="12053" width="0" hidden="1" customWidth="1"/>
    <col min="12289" max="12289" width="6.7109375" hidden="1" customWidth="1"/>
    <col min="12290" max="12291" width="7.7109375" hidden="1" customWidth="1"/>
    <col min="12292" max="12292" width="1.7109375" hidden="1" customWidth="1"/>
    <col min="12293" max="12294" width="7.7109375" hidden="1" customWidth="1"/>
    <col min="12295" max="12297" width="9.7109375" hidden="1" customWidth="1"/>
    <col min="12298" max="12298" width="13.42578125" hidden="1" customWidth="1"/>
    <col min="12299" max="12309" width="0" hidden="1" customWidth="1"/>
    <col min="12545" max="12545" width="6.7109375" hidden="1" customWidth="1"/>
    <col min="12546" max="12547" width="7.7109375" hidden="1" customWidth="1"/>
    <col min="12548" max="12548" width="1.7109375" hidden="1" customWidth="1"/>
    <col min="12549" max="12550" width="7.7109375" hidden="1" customWidth="1"/>
    <col min="12551" max="12553" width="9.7109375" hidden="1" customWidth="1"/>
    <col min="12554" max="12554" width="13.42578125" hidden="1" customWidth="1"/>
    <col min="12555" max="12565" width="0" hidden="1" customWidth="1"/>
    <col min="12801" max="12801" width="6.7109375" hidden="1" customWidth="1"/>
    <col min="12802" max="12803" width="7.7109375" hidden="1" customWidth="1"/>
    <col min="12804" max="12804" width="1.7109375" hidden="1" customWidth="1"/>
    <col min="12805" max="12806" width="7.7109375" hidden="1" customWidth="1"/>
    <col min="12807" max="12809" width="9.7109375" hidden="1" customWidth="1"/>
    <col min="12810" max="12810" width="13.42578125" hidden="1" customWidth="1"/>
    <col min="12811" max="12821" width="0" hidden="1" customWidth="1"/>
    <col min="13057" max="13057" width="6.7109375" hidden="1" customWidth="1"/>
    <col min="13058" max="13059" width="7.7109375" hidden="1" customWidth="1"/>
    <col min="13060" max="13060" width="1.7109375" hidden="1" customWidth="1"/>
    <col min="13061" max="13062" width="7.7109375" hidden="1" customWidth="1"/>
    <col min="13063" max="13065" width="9.7109375" hidden="1" customWidth="1"/>
    <col min="13066" max="13066" width="13.42578125" hidden="1" customWidth="1"/>
    <col min="13067" max="13077" width="0" hidden="1" customWidth="1"/>
    <col min="13313" max="13313" width="6.7109375" hidden="1" customWidth="1"/>
    <col min="13314" max="13315" width="7.7109375" hidden="1" customWidth="1"/>
    <col min="13316" max="13316" width="1.7109375" hidden="1" customWidth="1"/>
    <col min="13317" max="13318" width="7.7109375" hidden="1" customWidth="1"/>
    <col min="13319" max="13321" width="9.7109375" hidden="1" customWidth="1"/>
    <col min="13322" max="13322" width="13.42578125" hidden="1" customWidth="1"/>
    <col min="13323" max="13333" width="0" hidden="1" customWidth="1"/>
    <col min="13569" max="13569" width="6.7109375" hidden="1" customWidth="1"/>
    <col min="13570" max="13571" width="7.7109375" hidden="1" customWidth="1"/>
    <col min="13572" max="13572" width="1.7109375" hidden="1" customWidth="1"/>
    <col min="13573" max="13574" width="7.7109375" hidden="1" customWidth="1"/>
    <col min="13575" max="13577" width="9.7109375" hidden="1" customWidth="1"/>
    <col min="13578" max="13578" width="13.42578125" hidden="1" customWidth="1"/>
    <col min="13579" max="13589" width="0" hidden="1" customWidth="1"/>
    <col min="13825" max="13825" width="6.7109375" hidden="1" customWidth="1"/>
    <col min="13826" max="13827" width="7.7109375" hidden="1" customWidth="1"/>
    <col min="13828" max="13828" width="1.7109375" hidden="1" customWidth="1"/>
    <col min="13829" max="13830" width="7.7109375" hidden="1" customWidth="1"/>
    <col min="13831" max="13833" width="9.7109375" hidden="1" customWidth="1"/>
    <col min="13834" max="13834" width="13.42578125" hidden="1" customWidth="1"/>
    <col min="13835" max="13845" width="0" hidden="1" customWidth="1"/>
    <col min="14081" max="14081" width="6.7109375" hidden="1" customWidth="1"/>
    <col min="14082" max="14083" width="7.7109375" hidden="1" customWidth="1"/>
    <col min="14084" max="14084" width="1.7109375" hidden="1" customWidth="1"/>
    <col min="14085" max="14086" width="7.7109375" hidden="1" customWidth="1"/>
    <col min="14087" max="14089" width="9.7109375" hidden="1" customWidth="1"/>
    <col min="14090" max="14090" width="13.42578125" hidden="1" customWidth="1"/>
    <col min="14091" max="14101" width="0" hidden="1" customWidth="1"/>
    <col min="14337" max="14337" width="6.7109375" hidden="1" customWidth="1"/>
    <col min="14338" max="14339" width="7.7109375" hidden="1" customWidth="1"/>
    <col min="14340" max="14340" width="1.7109375" hidden="1" customWidth="1"/>
    <col min="14341" max="14342" width="7.7109375" hidden="1" customWidth="1"/>
    <col min="14343" max="14345" width="9.7109375" hidden="1" customWidth="1"/>
    <col min="14346" max="14346" width="13.42578125" hidden="1" customWidth="1"/>
    <col min="14347" max="14357" width="0" hidden="1" customWidth="1"/>
    <col min="14593" max="14593" width="6.7109375" hidden="1" customWidth="1"/>
    <col min="14594" max="14595" width="7.7109375" hidden="1" customWidth="1"/>
    <col min="14596" max="14596" width="1.7109375" hidden="1" customWidth="1"/>
    <col min="14597" max="14598" width="7.7109375" hidden="1" customWidth="1"/>
    <col min="14599" max="14601" width="9.7109375" hidden="1" customWidth="1"/>
    <col min="14602" max="14602" width="13.42578125" hidden="1" customWidth="1"/>
    <col min="14603" max="14613" width="0" hidden="1" customWidth="1"/>
    <col min="14849" max="14849" width="6.7109375" hidden="1" customWidth="1"/>
    <col min="14850" max="14851" width="7.7109375" hidden="1" customWidth="1"/>
    <col min="14852" max="14852" width="1.7109375" hidden="1" customWidth="1"/>
    <col min="14853" max="14854" width="7.7109375" hidden="1" customWidth="1"/>
    <col min="14855" max="14857" width="9.7109375" hidden="1" customWidth="1"/>
    <col min="14858" max="14858" width="13.42578125" hidden="1" customWidth="1"/>
    <col min="14859" max="14869" width="0" hidden="1" customWidth="1"/>
    <col min="15105" max="15105" width="6.7109375" hidden="1" customWidth="1"/>
    <col min="15106" max="15107" width="7.7109375" hidden="1" customWidth="1"/>
    <col min="15108" max="15108" width="1.7109375" hidden="1" customWidth="1"/>
    <col min="15109" max="15110" width="7.7109375" hidden="1" customWidth="1"/>
    <col min="15111" max="15113" width="9.7109375" hidden="1" customWidth="1"/>
    <col min="15114" max="15114" width="13.42578125" hidden="1" customWidth="1"/>
    <col min="15115" max="15125" width="0" hidden="1" customWidth="1"/>
    <col min="15361" max="15361" width="6.7109375" hidden="1" customWidth="1"/>
    <col min="15362" max="15363" width="7.7109375" hidden="1" customWidth="1"/>
    <col min="15364" max="15364" width="1.7109375" hidden="1" customWidth="1"/>
    <col min="15365" max="15366" width="7.7109375" hidden="1" customWidth="1"/>
    <col min="15367" max="15369" width="9.7109375" hidden="1" customWidth="1"/>
    <col min="15370" max="15370" width="13.42578125" hidden="1" customWidth="1"/>
    <col min="15371" max="15381" width="0" hidden="1" customWidth="1"/>
    <col min="15617" max="15617" width="6.7109375" hidden="1" customWidth="1"/>
    <col min="15618" max="15619" width="7.7109375" hidden="1" customWidth="1"/>
    <col min="15620" max="15620" width="1.7109375" hidden="1" customWidth="1"/>
    <col min="15621" max="15622" width="7.7109375" hidden="1" customWidth="1"/>
    <col min="15623" max="15625" width="9.7109375" hidden="1" customWidth="1"/>
    <col min="15626" max="15626" width="13.42578125" hidden="1" customWidth="1"/>
    <col min="15627" max="15637" width="0" hidden="1" customWidth="1"/>
    <col min="15873" max="15873" width="6.7109375" hidden="1" customWidth="1"/>
    <col min="15874" max="15875" width="7.7109375" hidden="1" customWidth="1"/>
    <col min="15876" max="15876" width="1.7109375" hidden="1" customWidth="1"/>
    <col min="15877" max="15878" width="7.7109375" hidden="1" customWidth="1"/>
    <col min="15879" max="15881" width="9.7109375" hidden="1" customWidth="1"/>
    <col min="15882" max="15882" width="13.42578125" hidden="1" customWidth="1"/>
    <col min="15883" max="15893" width="0" hidden="1" customWidth="1"/>
    <col min="16129" max="16129" width="6.7109375" hidden="1" customWidth="1"/>
    <col min="16130" max="16131" width="7.7109375" hidden="1" customWidth="1"/>
    <col min="16132" max="16132" width="1.7109375" hidden="1" customWidth="1"/>
    <col min="16133" max="16134" width="7.7109375" hidden="1" customWidth="1"/>
    <col min="16135" max="16137" width="9.7109375" hidden="1" customWidth="1"/>
    <col min="16138" max="16138" width="13.42578125" hidden="1" customWidth="1"/>
    <col min="16139" max="16149" width="0" hidden="1" customWidth="1"/>
  </cols>
  <sheetData>
    <row r="1" spans="1:256" ht="15.75" x14ac:dyDescent="0.25">
      <c r="A1" s="269" t="s">
        <v>295</v>
      </c>
      <c r="B1" s="270"/>
      <c r="C1" s="270"/>
      <c r="D1" s="270"/>
      <c r="E1" s="270"/>
      <c r="F1" s="270"/>
      <c r="G1" s="270"/>
      <c r="H1" s="270"/>
      <c r="I1" s="270"/>
      <c r="J1" s="271"/>
      <c r="K1" s="272"/>
      <c r="L1" s="272"/>
      <c r="M1" s="272"/>
    </row>
    <row r="2" spans="1:256" ht="15" customHeight="1" x14ac:dyDescent="0.25">
      <c r="A2" s="269" t="s">
        <v>296</v>
      </c>
      <c r="B2" s="270"/>
      <c r="C2" s="270"/>
      <c r="D2" s="270"/>
      <c r="E2" s="270"/>
      <c r="F2" s="270"/>
      <c r="G2" s="270"/>
      <c r="H2" s="270"/>
      <c r="I2" s="270"/>
      <c r="J2" s="271"/>
      <c r="K2" s="272"/>
      <c r="L2" s="272"/>
      <c r="M2" s="272"/>
    </row>
    <row r="3" spans="1:256" ht="15" customHeight="1" x14ac:dyDescent="0.2">
      <c r="A3" s="273" t="s">
        <v>297</v>
      </c>
      <c r="B3" s="335" t="s">
        <v>39</v>
      </c>
      <c r="C3" s="335"/>
      <c r="D3" s="274"/>
      <c r="E3" s="335" t="s">
        <v>97</v>
      </c>
      <c r="F3" s="335"/>
      <c r="G3" s="275" t="s">
        <v>98</v>
      </c>
      <c r="H3" s="275" t="s">
        <v>99</v>
      </c>
      <c r="I3" s="275" t="s">
        <v>298</v>
      </c>
      <c r="J3" s="276" t="s">
        <v>299</v>
      </c>
      <c r="K3" s="277"/>
      <c r="L3" s="277"/>
      <c r="M3" s="277"/>
      <c r="N3" s="277"/>
      <c r="O3" s="277"/>
      <c r="P3" s="277"/>
      <c r="Q3" s="277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278"/>
      <c r="DB3" s="278"/>
      <c r="DC3" s="278"/>
      <c r="DD3" s="278"/>
      <c r="DE3" s="278"/>
      <c r="DF3" s="278"/>
      <c r="DG3" s="278"/>
      <c r="DH3" s="278"/>
      <c r="DI3" s="278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278"/>
      <c r="EJ3" s="278"/>
      <c r="EK3" s="278"/>
      <c r="EL3" s="278"/>
      <c r="EM3" s="278"/>
      <c r="EN3" s="278"/>
      <c r="EO3" s="278"/>
      <c r="EP3" s="278"/>
      <c r="EQ3" s="278"/>
      <c r="ER3" s="278"/>
      <c r="ES3" s="278"/>
      <c r="ET3" s="278"/>
      <c r="EU3" s="278"/>
      <c r="EV3" s="278"/>
      <c r="EW3" s="278"/>
      <c r="EX3" s="278"/>
      <c r="EY3" s="278"/>
      <c r="EZ3" s="278"/>
      <c r="FA3" s="278"/>
      <c r="FB3" s="278"/>
      <c r="FC3" s="278"/>
      <c r="FD3" s="278"/>
      <c r="FE3" s="278"/>
      <c r="FF3" s="278"/>
      <c r="FG3" s="278"/>
      <c r="FH3" s="278"/>
      <c r="FI3" s="278"/>
      <c r="FJ3" s="278"/>
      <c r="FK3" s="278"/>
      <c r="FL3" s="278"/>
      <c r="FM3" s="278"/>
      <c r="FN3" s="278"/>
      <c r="FO3" s="278"/>
      <c r="FP3" s="278"/>
      <c r="FQ3" s="278"/>
      <c r="FR3" s="278"/>
      <c r="FS3" s="278"/>
      <c r="FT3" s="278"/>
      <c r="FU3" s="278"/>
      <c r="FV3" s="278"/>
      <c r="FW3" s="278"/>
      <c r="FX3" s="278"/>
      <c r="FY3" s="278"/>
      <c r="FZ3" s="278"/>
      <c r="GA3" s="278"/>
      <c r="GB3" s="278"/>
      <c r="GC3" s="278"/>
      <c r="GD3" s="278"/>
      <c r="GE3" s="278"/>
      <c r="GF3" s="278"/>
      <c r="GG3" s="278"/>
      <c r="GH3" s="278"/>
      <c r="GI3" s="278"/>
      <c r="GJ3" s="278"/>
      <c r="GK3" s="278"/>
      <c r="GL3" s="278"/>
      <c r="GM3" s="278"/>
      <c r="GN3" s="278"/>
      <c r="GO3" s="278"/>
      <c r="GP3" s="278"/>
      <c r="GQ3" s="278"/>
      <c r="GR3" s="278"/>
      <c r="GS3" s="278"/>
      <c r="GT3" s="278"/>
      <c r="GU3" s="278"/>
      <c r="GV3" s="278"/>
      <c r="GW3" s="278"/>
      <c r="GX3" s="278"/>
      <c r="GY3" s="278"/>
      <c r="GZ3" s="278"/>
      <c r="HA3" s="278"/>
      <c r="HB3" s="278"/>
      <c r="HC3" s="278"/>
      <c r="HD3" s="278"/>
      <c r="HE3" s="278"/>
      <c r="HF3" s="278"/>
      <c r="HG3" s="278"/>
      <c r="HH3" s="278"/>
      <c r="HI3" s="278"/>
      <c r="HJ3" s="278"/>
      <c r="HK3" s="278"/>
      <c r="HL3" s="278"/>
      <c r="HM3" s="278"/>
      <c r="HN3" s="278"/>
      <c r="HO3" s="278"/>
      <c r="HP3" s="278"/>
      <c r="HQ3" s="278"/>
      <c r="HR3" s="278"/>
      <c r="HS3" s="278"/>
      <c r="HT3" s="278"/>
      <c r="HU3" s="278"/>
      <c r="HV3" s="278"/>
      <c r="HW3" s="278"/>
      <c r="HX3" s="278"/>
      <c r="HY3" s="278"/>
      <c r="HZ3" s="278"/>
      <c r="IA3" s="278"/>
      <c r="IB3" s="278"/>
      <c r="IC3" s="278"/>
      <c r="ID3" s="278"/>
      <c r="IE3" s="278"/>
      <c r="IF3" s="278"/>
      <c r="IG3" s="278"/>
      <c r="IH3" s="278"/>
      <c r="II3" s="278"/>
      <c r="IJ3" s="278"/>
      <c r="IK3" s="278"/>
      <c r="IL3" s="278"/>
      <c r="IM3" s="278"/>
      <c r="IN3" s="278"/>
      <c r="IO3" s="278"/>
      <c r="IP3" s="278"/>
      <c r="IQ3" s="278"/>
      <c r="IR3" s="278"/>
      <c r="IS3" s="278"/>
      <c r="IT3" s="278"/>
      <c r="IU3" s="278"/>
      <c r="IV3" s="278"/>
    </row>
    <row r="4" spans="1:256" s="283" customFormat="1" ht="14.25" x14ac:dyDescent="0.2">
      <c r="A4" s="279" t="s">
        <v>300</v>
      </c>
      <c r="B4" s="336" t="s">
        <v>301</v>
      </c>
      <c r="C4" s="336"/>
      <c r="D4" s="280"/>
      <c r="E4" s="336" t="s">
        <v>302</v>
      </c>
      <c r="F4" s="336"/>
      <c r="G4" s="281" t="s">
        <v>27</v>
      </c>
      <c r="H4" s="281" t="s">
        <v>27</v>
      </c>
      <c r="I4" s="281" t="s">
        <v>303</v>
      </c>
      <c r="J4" s="282" t="s">
        <v>304</v>
      </c>
      <c r="K4" s="277"/>
      <c r="L4" s="277"/>
      <c r="M4" s="277"/>
      <c r="N4" s="277"/>
      <c r="O4" s="277"/>
      <c r="P4" s="277"/>
      <c r="Q4" s="277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  <c r="EI4" s="278"/>
      <c r="EJ4" s="278"/>
      <c r="EK4" s="278"/>
      <c r="EL4" s="278"/>
      <c r="EM4" s="278"/>
      <c r="EN4" s="278"/>
      <c r="EO4" s="278"/>
      <c r="EP4" s="278"/>
      <c r="EQ4" s="278"/>
      <c r="ER4" s="278"/>
      <c r="ES4" s="278"/>
      <c r="ET4" s="278"/>
      <c r="EU4" s="278"/>
      <c r="EV4" s="278"/>
      <c r="EW4" s="278"/>
      <c r="EX4" s="278"/>
      <c r="EY4" s="278"/>
      <c r="EZ4" s="278"/>
      <c r="FA4" s="278"/>
      <c r="FB4" s="278"/>
      <c r="FC4" s="278"/>
      <c r="FD4" s="278"/>
      <c r="FE4" s="278"/>
      <c r="FF4" s="278"/>
      <c r="FG4" s="278"/>
      <c r="FH4" s="278"/>
      <c r="FI4" s="278"/>
      <c r="FJ4" s="278"/>
      <c r="FK4" s="278"/>
      <c r="FL4" s="278"/>
      <c r="FM4" s="278"/>
      <c r="FN4" s="278"/>
      <c r="FO4" s="278"/>
      <c r="FP4" s="278"/>
      <c r="FQ4" s="278"/>
      <c r="FR4" s="278"/>
      <c r="FS4" s="278"/>
      <c r="FT4" s="278"/>
      <c r="FU4" s="278"/>
      <c r="FV4" s="278"/>
      <c r="FW4" s="278"/>
      <c r="FX4" s="278"/>
      <c r="FY4" s="278"/>
      <c r="FZ4" s="278"/>
      <c r="GA4" s="278"/>
      <c r="GB4" s="278"/>
      <c r="GC4" s="278"/>
      <c r="GD4" s="278"/>
      <c r="GE4" s="278"/>
      <c r="GF4" s="278"/>
      <c r="GG4" s="278"/>
      <c r="GH4" s="278"/>
      <c r="GI4" s="278"/>
      <c r="GJ4" s="278"/>
      <c r="GK4" s="278"/>
      <c r="GL4" s="278"/>
      <c r="GM4" s="278"/>
      <c r="GN4" s="278"/>
      <c r="GO4" s="278"/>
      <c r="GP4" s="278"/>
      <c r="GQ4" s="278"/>
      <c r="GR4" s="278"/>
      <c r="GS4" s="278"/>
      <c r="GT4" s="278"/>
      <c r="GU4" s="278"/>
      <c r="GV4" s="278"/>
      <c r="GW4" s="278"/>
      <c r="GX4" s="278"/>
      <c r="GY4" s="278"/>
      <c r="GZ4" s="278"/>
      <c r="HA4" s="278"/>
      <c r="HB4" s="278"/>
      <c r="HC4" s="278"/>
      <c r="HD4" s="278"/>
      <c r="HE4" s="278"/>
      <c r="HF4" s="278"/>
      <c r="HG4" s="278"/>
      <c r="HH4" s="278"/>
      <c r="HI4" s="278"/>
      <c r="HJ4" s="278"/>
      <c r="HK4" s="278"/>
      <c r="HL4" s="278"/>
      <c r="HM4" s="278"/>
      <c r="HN4" s="278"/>
      <c r="HO4" s="278"/>
      <c r="HP4" s="278"/>
      <c r="HQ4" s="278"/>
      <c r="HR4" s="278"/>
      <c r="HS4" s="278"/>
      <c r="HT4" s="278"/>
      <c r="HU4" s="278"/>
      <c r="HV4" s="278"/>
      <c r="HW4" s="278"/>
      <c r="HX4" s="278"/>
      <c r="HY4" s="278"/>
      <c r="HZ4" s="278"/>
      <c r="IA4" s="278"/>
      <c r="IB4" s="278"/>
      <c r="IC4" s="278"/>
      <c r="ID4" s="278"/>
      <c r="IE4" s="278"/>
      <c r="IF4" s="278"/>
      <c r="IG4" s="278"/>
      <c r="IH4" s="278"/>
      <c r="II4" s="278"/>
      <c r="IJ4" s="278"/>
      <c r="IK4" s="278"/>
      <c r="IL4" s="278"/>
      <c r="IM4" s="278"/>
      <c r="IN4" s="278"/>
      <c r="IO4" s="278"/>
      <c r="IP4" s="278"/>
      <c r="IQ4" s="278"/>
      <c r="IR4" s="278"/>
      <c r="IS4" s="278"/>
      <c r="IT4" s="278"/>
      <c r="IU4" s="278"/>
      <c r="IV4" s="278"/>
    </row>
    <row r="5" spans="1:256" s="283" customFormat="1" ht="12.75" x14ac:dyDescent="0.2">
      <c r="A5" s="279" t="s">
        <v>305</v>
      </c>
      <c r="B5" s="281" t="s">
        <v>61</v>
      </c>
      <c r="C5" s="281" t="s">
        <v>306</v>
      </c>
      <c r="D5" s="280"/>
      <c r="E5" s="281" t="s">
        <v>61</v>
      </c>
      <c r="F5" s="281" t="s">
        <v>306</v>
      </c>
      <c r="G5" s="284"/>
      <c r="H5" s="284"/>
      <c r="I5" s="281" t="s">
        <v>307</v>
      </c>
      <c r="J5" s="282" t="s">
        <v>308</v>
      </c>
      <c r="K5" s="277"/>
      <c r="L5" s="277"/>
      <c r="M5" s="277"/>
      <c r="N5" s="277"/>
      <c r="O5" s="277"/>
      <c r="P5" s="277"/>
      <c r="Q5" s="277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  <c r="ET5" s="278"/>
      <c r="EU5" s="278"/>
      <c r="EV5" s="278"/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8"/>
      <c r="FL5" s="278"/>
      <c r="FM5" s="278"/>
      <c r="FN5" s="278"/>
      <c r="FO5" s="278"/>
      <c r="FP5" s="278"/>
      <c r="FQ5" s="278"/>
      <c r="FR5" s="278"/>
      <c r="FS5" s="278"/>
      <c r="FT5" s="278"/>
      <c r="FU5" s="278"/>
      <c r="FV5" s="278"/>
      <c r="FW5" s="278"/>
      <c r="FX5" s="278"/>
      <c r="FY5" s="278"/>
      <c r="FZ5" s="278"/>
      <c r="GA5" s="278"/>
      <c r="GB5" s="278"/>
      <c r="GC5" s="278"/>
      <c r="GD5" s="278"/>
      <c r="GE5" s="278"/>
      <c r="GF5" s="278"/>
      <c r="GG5" s="278"/>
      <c r="GH5" s="278"/>
      <c r="GI5" s="278"/>
      <c r="GJ5" s="278"/>
      <c r="GK5" s="278"/>
      <c r="GL5" s="278"/>
      <c r="GM5" s="278"/>
      <c r="GN5" s="278"/>
      <c r="GO5" s="278"/>
      <c r="GP5" s="278"/>
      <c r="GQ5" s="278"/>
      <c r="GR5" s="278"/>
      <c r="GS5" s="278"/>
      <c r="GT5" s="278"/>
      <c r="GU5" s="278"/>
      <c r="GV5" s="278"/>
      <c r="GW5" s="278"/>
      <c r="GX5" s="278"/>
      <c r="GY5" s="278"/>
      <c r="GZ5" s="278"/>
      <c r="HA5" s="278"/>
      <c r="HB5" s="278"/>
      <c r="HC5" s="278"/>
      <c r="HD5" s="278"/>
      <c r="HE5" s="278"/>
      <c r="HF5" s="278"/>
      <c r="HG5" s="278"/>
      <c r="HH5" s="278"/>
      <c r="HI5" s="278"/>
      <c r="HJ5" s="278"/>
      <c r="HK5" s="278"/>
      <c r="HL5" s="278"/>
      <c r="HM5" s="278"/>
      <c r="HN5" s="278"/>
      <c r="HO5" s="278"/>
      <c r="HP5" s="278"/>
      <c r="HQ5" s="278"/>
      <c r="HR5" s="278"/>
      <c r="HS5" s="278"/>
      <c r="HT5" s="278"/>
      <c r="HU5" s="278"/>
      <c r="HV5" s="278"/>
      <c r="HW5" s="278"/>
      <c r="HX5" s="278"/>
      <c r="HY5" s="278"/>
      <c r="HZ5" s="278"/>
      <c r="IA5" s="278"/>
      <c r="IB5" s="278"/>
      <c r="IC5" s="278"/>
      <c r="ID5" s="278"/>
      <c r="IE5" s="278"/>
      <c r="IF5" s="278"/>
      <c r="IG5" s="278"/>
      <c r="IH5" s="278"/>
      <c r="II5" s="278"/>
      <c r="IJ5" s="278"/>
      <c r="IK5" s="278"/>
      <c r="IL5" s="278"/>
      <c r="IM5" s="278"/>
      <c r="IN5" s="278"/>
      <c r="IO5" s="278"/>
      <c r="IP5" s="278"/>
      <c r="IQ5" s="278"/>
      <c r="IR5" s="278"/>
      <c r="IS5" s="278"/>
      <c r="IT5" s="278"/>
      <c r="IU5" s="278"/>
      <c r="IV5" s="278"/>
    </row>
    <row r="6" spans="1:256" s="283" customFormat="1" ht="12.75" x14ac:dyDescent="0.2">
      <c r="A6" s="2"/>
      <c r="B6" s="285"/>
      <c r="C6" s="285"/>
      <c r="D6" s="285"/>
      <c r="E6" s="285"/>
      <c r="F6" s="285"/>
      <c r="G6" s="286"/>
      <c r="H6" s="286"/>
      <c r="I6" s="286"/>
      <c r="J6" s="287" t="s">
        <v>309</v>
      </c>
      <c r="K6" s="277"/>
      <c r="L6" s="277"/>
      <c r="M6" s="277"/>
      <c r="N6" s="277"/>
      <c r="O6" s="277"/>
      <c r="P6" s="277"/>
      <c r="Q6" s="277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278"/>
      <c r="DF6" s="278"/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278"/>
      <c r="DS6" s="278"/>
      <c r="DT6" s="278"/>
      <c r="DU6" s="278"/>
      <c r="DV6" s="278"/>
      <c r="DW6" s="278"/>
      <c r="DX6" s="278"/>
      <c r="DY6" s="278"/>
      <c r="DZ6" s="278"/>
      <c r="EA6" s="278"/>
      <c r="EB6" s="278"/>
      <c r="EC6" s="278"/>
      <c r="ED6" s="278"/>
      <c r="EE6" s="278"/>
      <c r="EF6" s="278"/>
      <c r="EG6" s="278"/>
      <c r="EH6" s="278"/>
      <c r="EI6" s="278"/>
      <c r="EJ6" s="278"/>
      <c r="EK6" s="278"/>
      <c r="EL6" s="278"/>
      <c r="EM6" s="278"/>
      <c r="EN6" s="278"/>
      <c r="EO6" s="278"/>
      <c r="EP6" s="278"/>
      <c r="EQ6" s="278"/>
      <c r="ER6" s="278"/>
      <c r="ES6" s="278"/>
      <c r="ET6" s="278"/>
      <c r="EU6" s="278"/>
      <c r="EV6" s="278"/>
      <c r="EW6" s="278"/>
      <c r="EX6" s="278"/>
      <c r="EY6" s="278"/>
      <c r="EZ6" s="278"/>
      <c r="FA6" s="278"/>
      <c r="FB6" s="278"/>
      <c r="FC6" s="278"/>
      <c r="FD6" s="278"/>
      <c r="FE6" s="278"/>
      <c r="FF6" s="278"/>
      <c r="FG6" s="278"/>
      <c r="FH6" s="278"/>
      <c r="FI6" s="278"/>
      <c r="FJ6" s="278"/>
      <c r="FK6" s="278"/>
      <c r="FL6" s="278"/>
      <c r="FM6" s="278"/>
      <c r="FN6" s="278"/>
      <c r="FO6" s="278"/>
      <c r="FP6" s="278"/>
      <c r="FQ6" s="278"/>
      <c r="FR6" s="278"/>
      <c r="FS6" s="278"/>
      <c r="FT6" s="278"/>
      <c r="FU6" s="278"/>
      <c r="FV6" s="278"/>
      <c r="FW6" s="278"/>
      <c r="FX6" s="278"/>
      <c r="FY6" s="278"/>
      <c r="FZ6" s="278"/>
      <c r="GA6" s="278"/>
      <c r="GB6" s="278"/>
      <c r="GC6" s="278"/>
      <c r="GD6" s="278"/>
      <c r="GE6" s="278"/>
      <c r="GF6" s="278"/>
      <c r="GG6" s="278"/>
      <c r="GH6" s="278"/>
      <c r="GI6" s="278"/>
      <c r="GJ6" s="278"/>
      <c r="GK6" s="278"/>
      <c r="GL6" s="278"/>
      <c r="GM6" s="278"/>
      <c r="GN6" s="278"/>
      <c r="GO6" s="278"/>
      <c r="GP6" s="278"/>
      <c r="GQ6" s="278"/>
      <c r="GR6" s="278"/>
      <c r="GS6" s="278"/>
      <c r="GT6" s="278"/>
      <c r="GU6" s="278"/>
      <c r="GV6" s="278"/>
      <c r="GW6" s="278"/>
      <c r="GX6" s="278"/>
      <c r="GY6" s="278"/>
      <c r="GZ6" s="278"/>
      <c r="HA6" s="278"/>
      <c r="HB6" s="278"/>
      <c r="HC6" s="278"/>
      <c r="HD6" s="278"/>
      <c r="HE6" s="278"/>
      <c r="HF6" s="278"/>
      <c r="HG6" s="278"/>
      <c r="HH6" s="278"/>
      <c r="HI6" s="278"/>
      <c r="HJ6" s="278"/>
      <c r="HK6" s="278"/>
      <c r="HL6" s="278"/>
      <c r="HM6" s="278"/>
      <c r="HN6" s="278"/>
      <c r="HO6" s="278"/>
      <c r="HP6" s="278"/>
      <c r="HQ6" s="278"/>
      <c r="HR6" s="278"/>
      <c r="HS6" s="278"/>
      <c r="HT6" s="278"/>
      <c r="HU6" s="278"/>
      <c r="HV6" s="278"/>
      <c r="HW6" s="278"/>
      <c r="HX6" s="278"/>
      <c r="HY6" s="278"/>
      <c r="HZ6" s="278"/>
      <c r="IA6" s="278"/>
      <c r="IB6" s="278"/>
      <c r="IC6" s="278"/>
      <c r="ID6" s="278"/>
      <c r="IE6" s="278"/>
      <c r="IF6" s="278"/>
      <c r="IG6" s="278"/>
      <c r="IH6" s="278"/>
      <c r="II6" s="278"/>
      <c r="IJ6" s="278"/>
      <c r="IK6" s="278"/>
      <c r="IL6" s="278"/>
      <c r="IM6" s="278"/>
      <c r="IN6" s="278"/>
      <c r="IO6" s="278"/>
      <c r="IP6" s="278"/>
      <c r="IQ6" s="278"/>
      <c r="IR6" s="278"/>
      <c r="IS6" s="278"/>
      <c r="IT6" s="278"/>
      <c r="IU6" s="278"/>
      <c r="IV6" s="278"/>
    </row>
    <row r="7" spans="1:256" s="283" customFormat="1" ht="12.75" x14ac:dyDescent="0.2">
      <c r="A7" s="288" t="s">
        <v>310</v>
      </c>
      <c r="B7" s="280"/>
      <c r="C7" s="280"/>
      <c r="D7" s="280"/>
      <c r="E7" s="280"/>
      <c r="F7" s="280"/>
      <c r="G7" s="284"/>
      <c r="H7" s="284"/>
      <c r="I7" s="284"/>
      <c r="J7" s="223"/>
      <c r="K7" s="277"/>
      <c r="L7" s="277"/>
      <c r="M7" s="277"/>
      <c r="N7" s="277"/>
      <c r="O7" s="277"/>
      <c r="P7" s="277"/>
      <c r="Q7" s="277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8"/>
      <c r="DW7" s="278"/>
      <c r="DX7" s="278"/>
      <c r="DY7" s="278"/>
      <c r="DZ7" s="278"/>
      <c r="EA7" s="278"/>
      <c r="EB7" s="278"/>
      <c r="EC7" s="278"/>
      <c r="ED7" s="278"/>
      <c r="EE7" s="278"/>
      <c r="EF7" s="278"/>
      <c r="EG7" s="278"/>
      <c r="EH7" s="278"/>
      <c r="EI7" s="278"/>
      <c r="EJ7" s="278"/>
      <c r="EK7" s="278"/>
      <c r="EL7" s="278"/>
      <c r="EM7" s="278"/>
      <c r="EN7" s="278"/>
      <c r="EO7" s="278"/>
      <c r="EP7" s="278"/>
      <c r="EQ7" s="278"/>
      <c r="ER7" s="278"/>
      <c r="ES7" s="278"/>
      <c r="ET7" s="278"/>
      <c r="EU7" s="278"/>
      <c r="EV7" s="278"/>
      <c r="EW7" s="278"/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8"/>
      <c r="FL7" s="278"/>
      <c r="FM7" s="278"/>
      <c r="FN7" s="278"/>
      <c r="FO7" s="278"/>
      <c r="FP7" s="278"/>
      <c r="FQ7" s="278"/>
      <c r="FR7" s="278"/>
      <c r="FS7" s="278"/>
      <c r="FT7" s="278"/>
      <c r="FU7" s="278"/>
      <c r="FV7" s="278"/>
      <c r="FW7" s="278"/>
      <c r="FX7" s="278"/>
      <c r="FY7" s="278"/>
      <c r="FZ7" s="278"/>
      <c r="GA7" s="278"/>
      <c r="GB7" s="278"/>
      <c r="GC7" s="278"/>
      <c r="GD7" s="278"/>
      <c r="GE7" s="278"/>
      <c r="GF7" s="278"/>
      <c r="GG7" s="278"/>
      <c r="GH7" s="278"/>
      <c r="GI7" s="278"/>
      <c r="GJ7" s="278"/>
      <c r="GK7" s="278"/>
      <c r="GL7" s="278"/>
      <c r="GM7" s="278"/>
      <c r="GN7" s="278"/>
      <c r="GO7" s="278"/>
      <c r="GP7" s="278"/>
      <c r="GQ7" s="278"/>
      <c r="GR7" s="278"/>
      <c r="GS7" s="278"/>
      <c r="GT7" s="278"/>
      <c r="GU7" s="278"/>
      <c r="GV7" s="278"/>
      <c r="GW7" s="278"/>
      <c r="GX7" s="278"/>
      <c r="GY7" s="278"/>
      <c r="GZ7" s="278"/>
      <c r="HA7" s="278"/>
      <c r="HB7" s="278"/>
      <c r="HC7" s="278"/>
      <c r="HD7" s="278"/>
      <c r="HE7" s="278"/>
      <c r="HF7" s="278"/>
      <c r="HG7" s="278"/>
      <c r="HH7" s="278"/>
      <c r="HI7" s="278"/>
      <c r="HJ7" s="278"/>
      <c r="HK7" s="278"/>
      <c r="HL7" s="278"/>
      <c r="HM7" s="278"/>
      <c r="HN7" s="278"/>
      <c r="HO7" s="278"/>
      <c r="HP7" s="278"/>
      <c r="HQ7" s="278"/>
      <c r="HR7" s="278"/>
      <c r="HS7" s="278"/>
      <c r="HT7" s="278"/>
      <c r="HU7" s="278"/>
      <c r="HV7" s="278"/>
      <c r="HW7" s="278"/>
      <c r="HX7" s="278"/>
      <c r="HY7" s="278"/>
      <c r="HZ7" s="278"/>
      <c r="IA7" s="278"/>
      <c r="IB7" s="278"/>
      <c r="IC7" s="278"/>
      <c r="ID7" s="278"/>
      <c r="IE7" s="278"/>
      <c r="IF7" s="278"/>
      <c r="IG7" s="278"/>
      <c r="IH7" s="278"/>
      <c r="II7" s="278"/>
      <c r="IJ7" s="278"/>
      <c r="IK7" s="278"/>
      <c r="IL7" s="278"/>
      <c r="IM7" s="278"/>
      <c r="IN7" s="278"/>
      <c r="IO7" s="278"/>
      <c r="IP7" s="278"/>
      <c r="IQ7" s="278"/>
      <c r="IR7" s="278"/>
      <c r="IS7" s="278"/>
      <c r="IT7" s="278"/>
      <c r="IU7" s="278"/>
      <c r="IV7" s="278"/>
    </row>
    <row r="8" spans="1:256" s="283" customFormat="1" ht="18" customHeight="1" x14ac:dyDescent="0.2">
      <c r="A8" s="289" t="s">
        <v>311</v>
      </c>
      <c r="B8" s="290">
        <v>45008.158106000003</v>
      </c>
      <c r="C8" s="291">
        <v>-3413.5955640000002</v>
      </c>
      <c r="D8" s="291"/>
      <c r="E8" s="291">
        <v>4619.5647710000003</v>
      </c>
      <c r="F8" s="291">
        <v>-4650.2826660000001</v>
      </c>
      <c r="G8" s="291">
        <v>1539.4680310000001</v>
      </c>
      <c r="H8" s="291">
        <v>1522.256807</v>
      </c>
      <c r="I8" s="291">
        <v>-1999.9720259999999</v>
      </c>
      <c r="J8" s="290">
        <v>42625.59745899999</v>
      </c>
      <c r="K8" s="277"/>
      <c r="L8" s="279"/>
      <c r="M8" s="279"/>
      <c r="N8" s="292"/>
      <c r="O8" s="292"/>
      <c r="P8" s="292"/>
      <c r="Q8" s="292"/>
      <c r="R8" s="292"/>
      <c r="S8" s="292"/>
      <c r="T8" s="106"/>
      <c r="U8" s="106"/>
      <c r="V8" s="293"/>
      <c r="W8" s="293"/>
      <c r="X8" s="293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  <c r="IL8" s="278"/>
      <c r="IM8" s="278"/>
      <c r="IN8" s="278"/>
      <c r="IO8" s="278"/>
      <c r="IP8" s="278"/>
      <c r="IQ8" s="278"/>
      <c r="IR8" s="278"/>
      <c r="IS8" s="278"/>
      <c r="IT8" s="278"/>
      <c r="IU8" s="278"/>
      <c r="IV8" s="278"/>
    </row>
    <row r="9" spans="1:256" s="283" customFormat="1" ht="12.75" customHeight="1" x14ac:dyDescent="0.2">
      <c r="A9" s="289" t="s">
        <v>312</v>
      </c>
      <c r="B9" s="290">
        <v>46212.180498000002</v>
      </c>
      <c r="C9" s="291">
        <v>-3228.689519</v>
      </c>
      <c r="D9" s="291"/>
      <c r="E9" s="291">
        <v>4702.7453180000002</v>
      </c>
      <c r="F9" s="291">
        <v>-4732.1767369999998</v>
      </c>
      <c r="G9" s="291">
        <v>1532.745543</v>
      </c>
      <c r="H9" s="291">
        <v>837.759321</v>
      </c>
      <c r="I9" s="291">
        <v>-159.56442200000001</v>
      </c>
      <c r="J9" s="290">
        <v>45165.000002000001</v>
      </c>
      <c r="K9" s="277"/>
      <c r="L9" s="279"/>
      <c r="M9" s="279"/>
      <c r="N9" s="292"/>
      <c r="O9" s="292"/>
      <c r="P9" s="292"/>
      <c r="Q9" s="292"/>
      <c r="R9" s="292"/>
      <c r="S9" s="292"/>
      <c r="T9" s="106"/>
      <c r="U9" s="106"/>
      <c r="V9" s="293"/>
      <c r="W9" s="293"/>
      <c r="X9" s="293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8"/>
      <c r="FL9" s="278"/>
      <c r="FM9" s="278"/>
      <c r="FN9" s="278"/>
      <c r="FO9" s="278"/>
      <c r="FP9" s="278"/>
      <c r="FQ9" s="278"/>
      <c r="FR9" s="278"/>
      <c r="FS9" s="278"/>
      <c r="FT9" s="278"/>
      <c r="FU9" s="278"/>
      <c r="FV9" s="278"/>
      <c r="FW9" s="278"/>
      <c r="FX9" s="278"/>
      <c r="FY9" s="278"/>
      <c r="FZ9" s="278"/>
      <c r="GA9" s="278"/>
      <c r="GB9" s="278"/>
      <c r="GC9" s="278"/>
      <c r="GD9" s="278"/>
      <c r="GE9" s="278"/>
      <c r="GF9" s="278"/>
      <c r="GG9" s="278"/>
      <c r="GH9" s="278"/>
      <c r="GI9" s="278"/>
      <c r="GJ9" s="278"/>
      <c r="GK9" s="278"/>
      <c r="GL9" s="278"/>
      <c r="GM9" s="278"/>
      <c r="GN9" s="278"/>
      <c r="GO9" s="278"/>
      <c r="GP9" s="278"/>
      <c r="GQ9" s="278"/>
      <c r="GR9" s="278"/>
      <c r="GS9" s="278"/>
      <c r="GT9" s="278"/>
      <c r="GU9" s="278"/>
      <c r="GV9" s="278"/>
      <c r="GW9" s="278"/>
      <c r="GX9" s="278"/>
      <c r="GY9" s="278"/>
      <c r="GZ9" s="278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8"/>
      <c r="HM9" s="278"/>
      <c r="HN9" s="278"/>
      <c r="HO9" s="278"/>
      <c r="HP9" s="278"/>
      <c r="HQ9" s="278"/>
      <c r="HR9" s="278"/>
      <c r="HS9" s="278"/>
      <c r="HT9" s="278"/>
      <c r="HU9" s="278"/>
      <c r="HV9" s="278"/>
      <c r="HW9" s="278"/>
      <c r="HX9" s="278"/>
      <c r="HY9" s="278"/>
      <c r="HZ9" s="278"/>
      <c r="IA9" s="278"/>
      <c r="IB9" s="278"/>
      <c r="IC9" s="278"/>
      <c r="ID9" s="278"/>
      <c r="IE9" s="278"/>
      <c r="IF9" s="278"/>
      <c r="IG9" s="278"/>
      <c r="IH9" s="278"/>
      <c r="II9" s="278"/>
      <c r="IJ9" s="278"/>
      <c r="IK9" s="278"/>
      <c r="IL9" s="278"/>
      <c r="IM9" s="278"/>
      <c r="IN9" s="278"/>
      <c r="IO9" s="278"/>
      <c r="IP9" s="278"/>
      <c r="IQ9" s="278"/>
      <c r="IR9" s="278"/>
      <c r="IS9" s="278"/>
      <c r="IT9" s="278"/>
      <c r="IU9" s="278"/>
      <c r="IV9" s="278"/>
    </row>
    <row r="10" spans="1:256" s="283" customFormat="1" ht="12.75" customHeight="1" x14ac:dyDescent="0.2">
      <c r="A10" s="289" t="s">
        <v>313</v>
      </c>
      <c r="B10" s="290">
        <v>48139.456420000002</v>
      </c>
      <c r="C10" s="291">
        <v>-3288.7269329999999</v>
      </c>
      <c r="D10" s="291"/>
      <c r="E10" s="291">
        <v>4855.2563399999999</v>
      </c>
      <c r="F10" s="291">
        <v>-4861.769354</v>
      </c>
      <c r="G10" s="291">
        <v>1532.6628499999999</v>
      </c>
      <c r="H10" s="291">
        <v>462.35477100000003</v>
      </c>
      <c r="I10" s="291">
        <v>8317.4999029999999</v>
      </c>
      <c r="J10" s="290">
        <v>55156.733997000003</v>
      </c>
      <c r="K10" s="277"/>
      <c r="L10" s="279"/>
      <c r="M10" s="279"/>
      <c r="N10" s="292"/>
      <c r="O10" s="292"/>
      <c r="P10" s="292"/>
      <c r="Q10" s="292"/>
      <c r="R10" s="292"/>
      <c r="S10" s="292"/>
      <c r="T10" s="106"/>
      <c r="U10" s="106"/>
      <c r="V10" s="293"/>
      <c r="W10" s="293"/>
      <c r="X10" s="293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278"/>
      <c r="DP10" s="278"/>
      <c r="DQ10" s="278"/>
      <c r="DR10" s="278"/>
      <c r="DS10" s="278"/>
      <c r="DT10" s="278"/>
      <c r="DU10" s="278"/>
      <c r="DV10" s="278"/>
      <c r="DW10" s="278"/>
      <c r="DX10" s="278"/>
      <c r="DY10" s="278"/>
      <c r="DZ10" s="278"/>
      <c r="EA10" s="278"/>
      <c r="EB10" s="278"/>
      <c r="EC10" s="278"/>
      <c r="ED10" s="278"/>
      <c r="EE10" s="278"/>
      <c r="EF10" s="278"/>
      <c r="EG10" s="278"/>
      <c r="EH10" s="278"/>
      <c r="EI10" s="278"/>
      <c r="EJ10" s="278"/>
      <c r="EK10" s="278"/>
      <c r="EL10" s="278"/>
      <c r="EM10" s="278"/>
      <c r="EN10" s="278"/>
      <c r="EO10" s="278"/>
      <c r="EP10" s="278"/>
      <c r="EQ10" s="278"/>
      <c r="ER10" s="278"/>
      <c r="ES10" s="278"/>
      <c r="ET10" s="278"/>
      <c r="EU10" s="278"/>
      <c r="EV10" s="278"/>
      <c r="EW10" s="278"/>
      <c r="EX10" s="278"/>
      <c r="EY10" s="278"/>
      <c r="EZ10" s="278"/>
      <c r="FA10" s="278"/>
      <c r="FB10" s="278"/>
      <c r="FC10" s="278"/>
      <c r="FD10" s="278"/>
      <c r="FE10" s="278"/>
      <c r="FF10" s="278"/>
      <c r="FG10" s="278"/>
      <c r="FH10" s="278"/>
      <c r="FI10" s="278"/>
      <c r="FJ10" s="278"/>
      <c r="FK10" s="278"/>
      <c r="FL10" s="278"/>
      <c r="FM10" s="278"/>
      <c r="FN10" s="278"/>
      <c r="FO10" s="278"/>
      <c r="FP10" s="278"/>
      <c r="FQ10" s="278"/>
      <c r="FR10" s="278"/>
      <c r="FS10" s="278"/>
      <c r="FT10" s="278"/>
      <c r="FU10" s="278"/>
      <c r="FV10" s="278"/>
      <c r="FW10" s="278"/>
      <c r="FX10" s="278"/>
      <c r="FY10" s="278"/>
      <c r="FZ10" s="278"/>
      <c r="GA10" s="278"/>
      <c r="GB10" s="278"/>
      <c r="GC10" s="278"/>
      <c r="GD10" s="278"/>
      <c r="GE10" s="278"/>
      <c r="GF10" s="278"/>
      <c r="GG10" s="278"/>
      <c r="GH10" s="278"/>
      <c r="GI10" s="278"/>
      <c r="GJ10" s="278"/>
      <c r="GK10" s="278"/>
      <c r="GL10" s="278"/>
      <c r="GM10" s="278"/>
      <c r="GN10" s="278"/>
      <c r="GO10" s="278"/>
      <c r="GP10" s="278"/>
      <c r="GQ10" s="278"/>
      <c r="GR10" s="278"/>
      <c r="GS10" s="278"/>
      <c r="GT10" s="278"/>
      <c r="GU10" s="278"/>
      <c r="GV10" s="278"/>
      <c r="GW10" s="278"/>
      <c r="GX10" s="278"/>
      <c r="GY10" s="278"/>
      <c r="GZ10" s="278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8"/>
      <c r="HM10" s="278"/>
      <c r="HN10" s="278"/>
      <c r="HO10" s="278"/>
      <c r="HP10" s="278"/>
      <c r="HQ10" s="278"/>
      <c r="HR10" s="278"/>
      <c r="HS10" s="278"/>
      <c r="HT10" s="278"/>
      <c r="HU10" s="278"/>
      <c r="HV10" s="278"/>
      <c r="HW10" s="278"/>
      <c r="HX10" s="278"/>
      <c r="HY10" s="278"/>
      <c r="HZ10" s="278"/>
      <c r="IA10" s="278"/>
      <c r="IB10" s="278"/>
      <c r="IC10" s="278"/>
      <c r="ID10" s="278"/>
      <c r="IE10" s="278"/>
      <c r="IF10" s="278"/>
      <c r="IG10" s="278"/>
      <c r="IH10" s="278"/>
      <c r="II10" s="278"/>
      <c r="IJ10" s="278"/>
      <c r="IK10" s="278"/>
      <c r="IL10" s="278"/>
      <c r="IM10" s="278"/>
      <c r="IN10" s="278"/>
      <c r="IO10" s="278"/>
      <c r="IP10" s="278"/>
      <c r="IQ10" s="278"/>
      <c r="IR10" s="278"/>
      <c r="IS10" s="278"/>
      <c r="IT10" s="278"/>
      <c r="IU10" s="278"/>
      <c r="IV10" s="278"/>
    </row>
    <row r="11" spans="1:256" s="283" customFormat="1" ht="12.75" customHeight="1" x14ac:dyDescent="0.2">
      <c r="A11" s="289" t="s">
        <v>314</v>
      </c>
      <c r="B11" s="290">
        <v>51962</v>
      </c>
      <c r="C11" s="291">
        <v>-3654</v>
      </c>
      <c r="D11" s="291"/>
      <c r="E11" s="291">
        <v>5198</v>
      </c>
      <c r="F11" s="291">
        <v>-5208</v>
      </c>
      <c r="G11" s="291">
        <v>1528</v>
      </c>
      <c r="H11" s="291">
        <v>308</v>
      </c>
      <c r="I11" s="291">
        <v>-4199</v>
      </c>
      <c r="J11" s="290">
        <v>45935</v>
      </c>
      <c r="K11" s="277"/>
      <c r="L11" s="279"/>
      <c r="M11" s="279"/>
      <c r="N11" s="292"/>
      <c r="O11" s="292"/>
      <c r="P11" s="292"/>
      <c r="Q11" s="292"/>
      <c r="R11" s="292"/>
      <c r="S11" s="292"/>
      <c r="T11" s="106"/>
      <c r="U11" s="106"/>
      <c r="V11" s="293"/>
      <c r="W11" s="293"/>
      <c r="X11" s="293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278"/>
      <c r="DH11" s="278"/>
      <c r="DI11" s="278"/>
      <c r="DJ11" s="278"/>
      <c r="DK11" s="278"/>
      <c r="DL11" s="278"/>
      <c r="DM11" s="278"/>
      <c r="DN11" s="278"/>
      <c r="DO11" s="278"/>
      <c r="DP11" s="278"/>
      <c r="DQ11" s="278"/>
      <c r="DR11" s="278"/>
      <c r="DS11" s="278"/>
      <c r="DT11" s="278"/>
      <c r="DU11" s="278"/>
      <c r="DV11" s="278"/>
      <c r="DW11" s="278"/>
      <c r="DX11" s="278"/>
      <c r="DY11" s="278"/>
      <c r="DZ11" s="278"/>
      <c r="EA11" s="278"/>
      <c r="EB11" s="278"/>
      <c r="EC11" s="278"/>
      <c r="ED11" s="278"/>
      <c r="EE11" s="278"/>
      <c r="EF11" s="278"/>
      <c r="EG11" s="278"/>
      <c r="EH11" s="278"/>
      <c r="EI11" s="278"/>
      <c r="EJ11" s="278"/>
      <c r="EK11" s="278"/>
      <c r="EL11" s="278"/>
      <c r="EM11" s="278"/>
      <c r="EN11" s="278"/>
      <c r="EO11" s="278"/>
      <c r="EP11" s="278"/>
      <c r="EQ11" s="278"/>
      <c r="ER11" s="278"/>
      <c r="ES11" s="278"/>
      <c r="ET11" s="278"/>
      <c r="EU11" s="278"/>
      <c r="EV11" s="278"/>
      <c r="EW11" s="278"/>
      <c r="EX11" s="278"/>
      <c r="EY11" s="278"/>
      <c r="EZ11" s="278"/>
      <c r="FA11" s="278"/>
      <c r="FB11" s="278"/>
      <c r="FC11" s="278"/>
      <c r="FD11" s="278"/>
      <c r="FE11" s="278"/>
      <c r="FF11" s="278"/>
      <c r="FG11" s="278"/>
      <c r="FH11" s="278"/>
      <c r="FI11" s="278"/>
      <c r="FJ11" s="278"/>
      <c r="FK11" s="278"/>
      <c r="FL11" s="278"/>
      <c r="FM11" s="278"/>
      <c r="FN11" s="278"/>
      <c r="FO11" s="278"/>
      <c r="FP11" s="278"/>
      <c r="FQ11" s="278"/>
      <c r="FR11" s="278"/>
      <c r="FS11" s="278"/>
      <c r="FT11" s="278"/>
      <c r="FU11" s="278"/>
      <c r="FV11" s="278"/>
      <c r="FW11" s="278"/>
      <c r="FX11" s="278"/>
      <c r="FY11" s="278"/>
      <c r="FZ11" s="278"/>
      <c r="GA11" s="278"/>
      <c r="GB11" s="278"/>
      <c r="GC11" s="278"/>
      <c r="GD11" s="278"/>
      <c r="GE11" s="278"/>
      <c r="GF11" s="278"/>
      <c r="GG11" s="278"/>
      <c r="GH11" s="278"/>
      <c r="GI11" s="278"/>
      <c r="GJ11" s="278"/>
      <c r="GK11" s="278"/>
      <c r="GL11" s="278"/>
      <c r="GM11" s="278"/>
      <c r="GN11" s="278"/>
      <c r="GO11" s="278"/>
      <c r="GP11" s="278"/>
      <c r="GQ11" s="278"/>
      <c r="GR11" s="278"/>
      <c r="GS11" s="278"/>
      <c r="GT11" s="278"/>
      <c r="GU11" s="278"/>
      <c r="GV11" s="278"/>
      <c r="GW11" s="278"/>
      <c r="GX11" s="278"/>
      <c r="GY11" s="278"/>
      <c r="GZ11" s="278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  <c r="HQ11" s="278"/>
      <c r="HR11" s="278"/>
      <c r="HS11" s="278"/>
      <c r="HT11" s="278"/>
      <c r="HU11" s="278"/>
      <c r="HV11" s="278"/>
      <c r="HW11" s="278"/>
      <c r="HX11" s="278"/>
      <c r="HY11" s="278"/>
      <c r="HZ11" s="278"/>
      <c r="IA11" s="278"/>
      <c r="IB11" s="278"/>
      <c r="IC11" s="278"/>
      <c r="ID11" s="278"/>
      <c r="IE11" s="278"/>
      <c r="IF11" s="278"/>
      <c r="IG11" s="278"/>
      <c r="IH11" s="278"/>
      <c r="II11" s="278"/>
      <c r="IJ11" s="278"/>
      <c r="IK11" s="278"/>
      <c r="IL11" s="278"/>
      <c r="IM11" s="278"/>
      <c r="IN11" s="278"/>
      <c r="IO11" s="278"/>
      <c r="IP11" s="278"/>
      <c r="IQ11" s="278"/>
      <c r="IR11" s="278"/>
      <c r="IS11" s="278"/>
      <c r="IT11" s="278"/>
      <c r="IU11" s="278"/>
      <c r="IV11" s="278"/>
    </row>
    <row r="12" spans="1:256" s="283" customFormat="1" ht="12.75" customHeight="1" x14ac:dyDescent="0.2">
      <c r="A12" s="289" t="s">
        <v>315</v>
      </c>
      <c r="B12" s="290">
        <v>54331</v>
      </c>
      <c r="C12" s="291">
        <v>-4050</v>
      </c>
      <c r="D12" s="291"/>
      <c r="E12" s="291">
        <v>5551</v>
      </c>
      <c r="F12" s="291">
        <v>-5564</v>
      </c>
      <c r="G12" s="291">
        <v>1525</v>
      </c>
      <c r="H12" s="291">
        <v>192</v>
      </c>
      <c r="I12" s="291">
        <v>-4528</v>
      </c>
      <c r="J12" s="290">
        <v>47456</v>
      </c>
      <c r="K12" s="277"/>
      <c r="L12" s="279"/>
      <c r="M12" s="279"/>
      <c r="N12" s="292"/>
      <c r="O12" s="292"/>
      <c r="P12" s="292"/>
      <c r="Q12" s="292"/>
      <c r="R12" s="292"/>
      <c r="S12" s="292"/>
      <c r="T12" s="106"/>
      <c r="U12" s="106"/>
      <c r="V12" s="293"/>
      <c r="W12" s="293"/>
      <c r="X12" s="293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8"/>
      <c r="DP12" s="278"/>
      <c r="DQ12" s="278"/>
      <c r="DR12" s="278"/>
      <c r="DS12" s="278"/>
      <c r="DT12" s="278"/>
      <c r="DU12" s="278"/>
      <c r="DV12" s="278"/>
      <c r="DW12" s="278"/>
      <c r="DX12" s="278"/>
      <c r="DY12" s="278"/>
      <c r="DZ12" s="278"/>
      <c r="EA12" s="278"/>
      <c r="EB12" s="278"/>
      <c r="EC12" s="278"/>
      <c r="ED12" s="278"/>
      <c r="EE12" s="278"/>
      <c r="EF12" s="278"/>
      <c r="EG12" s="278"/>
      <c r="EH12" s="278"/>
      <c r="EI12" s="278"/>
      <c r="EJ12" s="278"/>
      <c r="EK12" s="278"/>
      <c r="EL12" s="278"/>
      <c r="EM12" s="278"/>
      <c r="EN12" s="278"/>
      <c r="EO12" s="278"/>
      <c r="EP12" s="278"/>
      <c r="EQ12" s="278"/>
      <c r="ER12" s="278"/>
      <c r="ES12" s="278"/>
      <c r="ET12" s="278"/>
      <c r="EU12" s="278"/>
      <c r="EV12" s="278"/>
      <c r="EW12" s="278"/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8"/>
      <c r="FL12" s="278"/>
      <c r="FM12" s="278"/>
      <c r="FN12" s="278"/>
      <c r="FO12" s="278"/>
      <c r="FP12" s="278"/>
      <c r="FQ12" s="278"/>
      <c r="FR12" s="278"/>
      <c r="FS12" s="278"/>
      <c r="FT12" s="278"/>
      <c r="FU12" s="278"/>
      <c r="FV12" s="278"/>
      <c r="FW12" s="278"/>
      <c r="FX12" s="278"/>
      <c r="FY12" s="278"/>
      <c r="FZ12" s="278"/>
      <c r="GA12" s="278"/>
      <c r="GB12" s="278"/>
      <c r="GC12" s="278"/>
      <c r="GD12" s="278"/>
      <c r="GE12" s="278"/>
      <c r="GF12" s="278"/>
      <c r="GG12" s="278"/>
      <c r="GH12" s="278"/>
      <c r="GI12" s="278"/>
      <c r="GJ12" s="278"/>
      <c r="GK12" s="278"/>
      <c r="GL12" s="278"/>
      <c r="GM12" s="278"/>
      <c r="GN12" s="278"/>
      <c r="GO12" s="278"/>
      <c r="GP12" s="278"/>
      <c r="GQ12" s="278"/>
      <c r="GR12" s="278"/>
      <c r="GS12" s="278"/>
      <c r="GT12" s="278"/>
      <c r="GU12" s="278"/>
      <c r="GV12" s="278"/>
      <c r="GW12" s="278"/>
      <c r="GX12" s="278"/>
      <c r="GY12" s="278"/>
      <c r="GZ12" s="278"/>
      <c r="HA12" s="278"/>
      <c r="HB12" s="278"/>
      <c r="HC12" s="278"/>
      <c r="HD12" s="278"/>
      <c r="HE12" s="278"/>
      <c r="HF12" s="278"/>
      <c r="HG12" s="278"/>
      <c r="HH12" s="278"/>
      <c r="HI12" s="278"/>
      <c r="HJ12" s="278"/>
      <c r="HK12" s="278"/>
      <c r="HL12" s="278"/>
      <c r="HM12" s="278"/>
      <c r="HN12" s="278"/>
      <c r="HO12" s="278"/>
      <c r="HP12" s="278"/>
      <c r="HQ12" s="278"/>
      <c r="HR12" s="278"/>
      <c r="HS12" s="278"/>
      <c r="HT12" s="278"/>
      <c r="HU12" s="278"/>
      <c r="HV12" s="278"/>
      <c r="HW12" s="278"/>
      <c r="HX12" s="278"/>
      <c r="HY12" s="278"/>
      <c r="HZ12" s="278"/>
      <c r="IA12" s="278"/>
      <c r="IB12" s="278"/>
      <c r="IC12" s="278"/>
      <c r="ID12" s="278"/>
      <c r="IE12" s="278"/>
      <c r="IF12" s="278"/>
      <c r="IG12" s="278"/>
      <c r="IH12" s="278"/>
      <c r="II12" s="278"/>
      <c r="IJ12" s="278"/>
      <c r="IK12" s="278"/>
      <c r="IL12" s="278"/>
      <c r="IM12" s="278"/>
      <c r="IN12" s="278"/>
      <c r="IO12" s="278"/>
      <c r="IP12" s="278"/>
      <c r="IQ12" s="278"/>
      <c r="IR12" s="278"/>
      <c r="IS12" s="278"/>
      <c r="IT12" s="278"/>
      <c r="IU12" s="278"/>
      <c r="IV12" s="278"/>
    </row>
    <row r="13" spans="1:256" s="283" customFormat="1" ht="18" customHeight="1" x14ac:dyDescent="0.2">
      <c r="A13" s="289" t="s">
        <v>316</v>
      </c>
      <c r="B13" s="290">
        <v>52817</v>
      </c>
      <c r="C13" s="291">
        <v>-3912</v>
      </c>
      <c r="D13" s="291"/>
      <c r="E13" s="291">
        <v>5701</v>
      </c>
      <c r="F13" s="291">
        <v>-5697</v>
      </c>
      <c r="G13" s="291">
        <v>1523</v>
      </c>
      <c r="H13" s="291">
        <v>90</v>
      </c>
      <c r="I13" s="291">
        <v>2394</v>
      </c>
      <c r="J13" s="290">
        <v>52916</v>
      </c>
      <c r="K13" s="277"/>
      <c r="L13" s="279"/>
      <c r="M13" s="279"/>
      <c r="N13" s="292"/>
      <c r="O13" s="292"/>
      <c r="P13" s="292"/>
      <c r="Q13" s="292"/>
      <c r="R13" s="292"/>
      <c r="S13" s="292"/>
      <c r="T13" s="106"/>
      <c r="U13" s="106"/>
      <c r="V13" s="293"/>
      <c r="W13" s="293"/>
      <c r="X13" s="293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8"/>
      <c r="EL13" s="278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  <c r="FL13" s="278"/>
      <c r="FM13" s="278"/>
      <c r="FN13" s="278"/>
      <c r="FO13" s="278"/>
      <c r="FP13" s="278"/>
      <c r="FQ13" s="278"/>
      <c r="FR13" s="278"/>
      <c r="FS13" s="278"/>
      <c r="FT13" s="278"/>
      <c r="FU13" s="278"/>
      <c r="FV13" s="278"/>
      <c r="FW13" s="278"/>
      <c r="FX13" s="278"/>
      <c r="FY13" s="278"/>
      <c r="FZ13" s="278"/>
      <c r="GA13" s="278"/>
      <c r="GB13" s="278"/>
      <c r="GC13" s="278"/>
      <c r="GD13" s="278"/>
      <c r="GE13" s="278"/>
      <c r="GF13" s="278"/>
      <c r="GG13" s="278"/>
      <c r="GH13" s="278"/>
      <c r="GI13" s="278"/>
      <c r="GJ13" s="278"/>
      <c r="GK13" s="278"/>
      <c r="GL13" s="278"/>
      <c r="GM13" s="278"/>
      <c r="GN13" s="278"/>
      <c r="GO13" s="278"/>
      <c r="GP13" s="278"/>
      <c r="GQ13" s="278"/>
      <c r="GR13" s="278"/>
      <c r="GS13" s="278"/>
      <c r="GT13" s="278"/>
      <c r="GU13" s="278"/>
      <c r="GV13" s="278"/>
      <c r="GW13" s="278"/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  <c r="IE13" s="278"/>
      <c r="IF13" s="278"/>
      <c r="IG13" s="278"/>
      <c r="IH13" s="278"/>
      <c r="II13" s="278"/>
      <c r="IJ13" s="278"/>
      <c r="IK13" s="278"/>
      <c r="IL13" s="278"/>
      <c r="IM13" s="278"/>
      <c r="IN13" s="278"/>
      <c r="IO13" s="278"/>
      <c r="IP13" s="278"/>
      <c r="IQ13" s="278"/>
      <c r="IR13" s="278"/>
      <c r="IS13" s="278"/>
      <c r="IT13" s="278"/>
      <c r="IU13" s="278"/>
      <c r="IV13" s="278"/>
    </row>
    <row r="14" spans="1:256" s="283" customFormat="1" ht="12.75" customHeight="1" x14ac:dyDescent="0.2">
      <c r="A14" s="294" t="s">
        <v>317</v>
      </c>
      <c r="B14" s="290">
        <v>54075</v>
      </c>
      <c r="C14" s="291">
        <v>-3898</v>
      </c>
      <c r="D14" s="291"/>
      <c r="E14" s="291">
        <v>6070</v>
      </c>
      <c r="F14" s="291">
        <v>-6058</v>
      </c>
      <c r="G14" s="291">
        <v>1521</v>
      </c>
      <c r="H14" s="291" t="s">
        <v>318</v>
      </c>
      <c r="I14" s="291">
        <v>9630</v>
      </c>
      <c r="J14" s="290">
        <v>61339</v>
      </c>
      <c r="K14" s="277"/>
      <c r="L14" s="279"/>
      <c r="M14" s="279"/>
      <c r="N14" s="292"/>
      <c r="O14" s="292"/>
      <c r="P14" s="292"/>
      <c r="Q14" s="292"/>
      <c r="R14" s="292"/>
      <c r="S14" s="292"/>
      <c r="T14" s="106"/>
      <c r="U14" s="106"/>
      <c r="V14" s="293"/>
      <c r="W14" s="293"/>
      <c r="X14" s="293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278"/>
      <c r="DX14" s="278"/>
      <c r="DY14" s="278"/>
      <c r="DZ14" s="278"/>
      <c r="EA14" s="278"/>
      <c r="EB14" s="278"/>
      <c r="EC14" s="278"/>
      <c r="ED14" s="278"/>
      <c r="EE14" s="278"/>
      <c r="EF14" s="278"/>
      <c r="EG14" s="278"/>
      <c r="EH14" s="278"/>
      <c r="EI14" s="278"/>
      <c r="EJ14" s="278"/>
      <c r="EK14" s="278"/>
      <c r="EL14" s="278"/>
      <c r="EM14" s="278"/>
      <c r="EN14" s="278"/>
      <c r="EO14" s="278"/>
      <c r="EP14" s="278"/>
      <c r="EQ14" s="278"/>
      <c r="ER14" s="278"/>
      <c r="ES14" s="278"/>
      <c r="ET14" s="278"/>
      <c r="EU14" s="278"/>
      <c r="EV14" s="278"/>
      <c r="EW14" s="278"/>
      <c r="EX14" s="278"/>
      <c r="EY14" s="278"/>
      <c r="EZ14" s="278"/>
      <c r="FA14" s="278"/>
      <c r="FB14" s="278"/>
      <c r="FC14" s="278"/>
      <c r="FD14" s="278"/>
      <c r="FE14" s="278"/>
      <c r="FF14" s="278"/>
      <c r="FG14" s="278"/>
      <c r="FH14" s="278"/>
      <c r="FI14" s="278"/>
      <c r="FJ14" s="278"/>
      <c r="FK14" s="278"/>
      <c r="FL14" s="278"/>
      <c r="FM14" s="278"/>
      <c r="FN14" s="278"/>
      <c r="FO14" s="278"/>
      <c r="FP14" s="278"/>
      <c r="FQ14" s="278"/>
      <c r="FR14" s="278"/>
      <c r="FS14" s="278"/>
      <c r="FT14" s="278"/>
      <c r="FU14" s="278"/>
      <c r="FV14" s="278"/>
      <c r="FW14" s="278"/>
      <c r="FX14" s="278"/>
      <c r="FY14" s="278"/>
      <c r="FZ14" s="278"/>
      <c r="GA14" s="278"/>
      <c r="GB14" s="278"/>
      <c r="GC14" s="278"/>
      <c r="GD14" s="278"/>
      <c r="GE14" s="278"/>
      <c r="GF14" s="278"/>
      <c r="GG14" s="278"/>
      <c r="GH14" s="278"/>
      <c r="GI14" s="278"/>
      <c r="GJ14" s="278"/>
      <c r="GK14" s="278"/>
      <c r="GL14" s="278"/>
      <c r="GM14" s="278"/>
      <c r="GN14" s="278"/>
      <c r="GO14" s="278"/>
      <c r="GP14" s="278"/>
      <c r="GQ14" s="278"/>
      <c r="GR14" s="278"/>
      <c r="GS14" s="278"/>
      <c r="GT14" s="278"/>
      <c r="GU14" s="278"/>
      <c r="GV14" s="278"/>
      <c r="GW14" s="278"/>
      <c r="GX14" s="278"/>
      <c r="GY14" s="278"/>
      <c r="GZ14" s="278"/>
      <c r="HA14" s="278"/>
      <c r="HB14" s="278"/>
      <c r="HC14" s="278"/>
      <c r="HD14" s="278"/>
      <c r="HE14" s="278"/>
      <c r="HF14" s="278"/>
      <c r="HG14" s="278"/>
      <c r="HH14" s="278"/>
      <c r="HI14" s="278"/>
      <c r="HJ14" s="278"/>
      <c r="HK14" s="278"/>
      <c r="HL14" s="278"/>
      <c r="HM14" s="278"/>
      <c r="HN14" s="278"/>
      <c r="HO14" s="278"/>
      <c r="HP14" s="278"/>
      <c r="HQ14" s="278"/>
      <c r="HR14" s="278"/>
      <c r="HS14" s="278"/>
      <c r="HT14" s="278"/>
      <c r="HU14" s="278"/>
      <c r="HV14" s="278"/>
      <c r="HW14" s="278"/>
      <c r="HX14" s="278"/>
      <c r="HY14" s="278"/>
      <c r="HZ14" s="278"/>
      <c r="IA14" s="278"/>
      <c r="IB14" s="278"/>
      <c r="IC14" s="278"/>
      <c r="ID14" s="278"/>
      <c r="IE14" s="278"/>
      <c r="IF14" s="278"/>
      <c r="IG14" s="278"/>
      <c r="IH14" s="278"/>
      <c r="II14" s="278"/>
      <c r="IJ14" s="278"/>
      <c r="IK14" s="278"/>
      <c r="IL14" s="278"/>
      <c r="IM14" s="278"/>
      <c r="IN14" s="278"/>
      <c r="IO14" s="278"/>
      <c r="IP14" s="278"/>
      <c r="IQ14" s="278"/>
      <c r="IR14" s="278"/>
      <c r="IS14" s="278"/>
      <c r="IT14" s="278"/>
      <c r="IU14" s="278"/>
      <c r="IV14" s="278"/>
    </row>
    <row r="15" spans="1:256" s="283" customFormat="1" ht="12.75" customHeight="1" x14ac:dyDescent="0.2">
      <c r="A15" s="294" t="s">
        <v>319</v>
      </c>
      <c r="B15" s="290">
        <v>56364</v>
      </c>
      <c r="C15" s="291">
        <v>-4245</v>
      </c>
      <c r="D15" s="291"/>
      <c r="E15" s="291">
        <v>6492</v>
      </c>
      <c r="F15" s="291">
        <v>-6468</v>
      </c>
      <c r="G15" s="291">
        <v>1519</v>
      </c>
      <c r="H15" s="291" t="s">
        <v>318</v>
      </c>
      <c r="I15" s="291">
        <v>4662</v>
      </c>
      <c r="J15" s="290">
        <v>58324</v>
      </c>
      <c r="K15" s="277"/>
      <c r="L15" s="279"/>
      <c r="M15" s="279"/>
      <c r="N15" s="292"/>
      <c r="O15" s="292"/>
      <c r="P15" s="292"/>
      <c r="Q15" s="292"/>
      <c r="R15" s="292"/>
      <c r="S15" s="292"/>
      <c r="T15" s="106"/>
      <c r="U15" s="106"/>
      <c r="V15" s="293"/>
      <c r="W15" s="293"/>
      <c r="X15" s="293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278"/>
      <c r="DX15" s="278"/>
      <c r="DY15" s="278"/>
      <c r="DZ15" s="278"/>
      <c r="EA15" s="278"/>
      <c r="EB15" s="278"/>
      <c r="EC15" s="278"/>
      <c r="ED15" s="278"/>
      <c r="EE15" s="278"/>
      <c r="EF15" s="278"/>
      <c r="EG15" s="278"/>
      <c r="EH15" s="278"/>
      <c r="EI15" s="278"/>
      <c r="EJ15" s="278"/>
      <c r="EK15" s="278"/>
      <c r="EL15" s="278"/>
      <c r="EM15" s="278"/>
      <c r="EN15" s="278"/>
      <c r="EO15" s="278"/>
      <c r="EP15" s="278"/>
      <c r="EQ15" s="278"/>
      <c r="ER15" s="278"/>
      <c r="ES15" s="278"/>
      <c r="ET15" s="278"/>
      <c r="EU15" s="278"/>
      <c r="EV15" s="278"/>
      <c r="EW15" s="278"/>
      <c r="EX15" s="278"/>
      <c r="EY15" s="278"/>
      <c r="EZ15" s="278"/>
      <c r="FA15" s="278"/>
      <c r="FB15" s="278"/>
      <c r="FC15" s="278"/>
      <c r="FD15" s="278"/>
      <c r="FE15" s="278"/>
      <c r="FF15" s="278"/>
      <c r="FG15" s="278"/>
      <c r="FH15" s="278"/>
      <c r="FI15" s="278"/>
      <c r="FJ15" s="278"/>
      <c r="FK15" s="278"/>
      <c r="FL15" s="278"/>
      <c r="FM15" s="278"/>
      <c r="FN15" s="278"/>
      <c r="FO15" s="278"/>
      <c r="FP15" s="278"/>
      <c r="FQ15" s="278"/>
      <c r="FR15" s="278"/>
      <c r="FS15" s="278"/>
      <c r="FT15" s="278"/>
      <c r="FU15" s="278"/>
      <c r="FV15" s="278"/>
      <c r="FW15" s="278"/>
      <c r="FX15" s="278"/>
      <c r="FY15" s="278"/>
      <c r="FZ15" s="278"/>
      <c r="GA15" s="278"/>
      <c r="GB15" s="278"/>
      <c r="GC15" s="278"/>
      <c r="GD15" s="278"/>
      <c r="GE15" s="278"/>
      <c r="GF15" s="278"/>
      <c r="GG15" s="278"/>
      <c r="GH15" s="278"/>
      <c r="GI15" s="278"/>
      <c r="GJ15" s="278"/>
      <c r="GK15" s="278"/>
      <c r="GL15" s="278"/>
      <c r="GM15" s="278"/>
      <c r="GN15" s="278"/>
      <c r="GO15" s="278"/>
      <c r="GP15" s="278"/>
      <c r="GQ15" s="278"/>
      <c r="GR15" s="278"/>
      <c r="GS15" s="278"/>
      <c r="GT15" s="278"/>
      <c r="GU15" s="278"/>
      <c r="GV15" s="278"/>
      <c r="GW15" s="278"/>
      <c r="GX15" s="278"/>
      <c r="GY15" s="278"/>
      <c r="GZ15" s="278"/>
      <c r="HA15" s="278"/>
      <c r="HB15" s="278"/>
      <c r="HC15" s="278"/>
      <c r="HD15" s="278"/>
      <c r="HE15" s="278"/>
      <c r="HF15" s="278"/>
      <c r="HG15" s="278"/>
      <c r="HH15" s="278"/>
      <c r="HI15" s="278"/>
      <c r="HJ15" s="278"/>
      <c r="HK15" s="278"/>
      <c r="HL15" s="278"/>
      <c r="HM15" s="278"/>
      <c r="HN15" s="278"/>
      <c r="HO15" s="278"/>
      <c r="HP15" s="278"/>
      <c r="HQ15" s="278"/>
      <c r="HR15" s="278"/>
      <c r="HS15" s="278"/>
      <c r="HT15" s="278"/>
      <c r="HU15" s="278"/>
      <c r="HV15" s="278"/>
      <c r="HW15" s="278"/>
      <c r="HX15" s="278"/>
      <c r="HY15" s="278"/>
      <c r="HZ15" s="278"/>
      <c r="IA15" s="278"/>
      <c r="IB15" s="278"/>
      <c r="IC15" s="278"/>
      <c r="ID15" s="278"/>
      <c r="IE15" s="278"/>
      <c r="IF15" s="278"/>
      <c r="IG15" s="278"/>
      <c r="IH15" s="278"/>
      <c r="II15" s="278"/>
      <c r="IJ15" s="278"/>
      <c r="IK15" s="278"/>
      <c r="IL15" s="278"/>
      <c r="IM15" s="278"/>
      <c r="IN15" s="278"/>
      <c r="IO15" s="278"/>
      <c r="IP15" s="278"/>
      <c r="IQ15" s="278"/>
      <c r="IR15" s="278"/>
      <c r="IS15" s="278"/>
      <c r="IT15" s="278"/>
      <c r="IU15" s="278"/>
      <c r="IV15" s="278"/>
    </row>
    <row r="16" spans="1:256" s="283" customFormat="1" ht="12.75" customHeight="1" x14ac:dyDescent="0.2">
      <c r="A16" s="294" t="s">
        <v>320</v>
      </c>
      <c r="B16" s="290">
        <v>60106</v>
      </c>
      <c r="C16" s="291">
        <v>-4841</v>
      </c>
      <c r="D16" s="291"/>
      <c r="E16" s="291">
        <v>6846</v>
      </c>
      <c r="F16" s="291">
        <v>-6827</v>
      </c>
      <c r="G16" s="291">
        <v>1519</v>
      </c>
      <c r="H16" s="291" t="s">
        <v>318</v>
      </c>
      <c r="I16" s="291">
        <v>4350</v>
      </c>
      <c r="J16" s="290">
        <v>61153</v>
      </c>
      <c r="K16" s="277"/>
      <c r="L16" s="279"/>
      <c r="M16" s="279"/>
      <c r="N16" s="292"/>
      <c r="O16" s="292"/>
      <c r="P16" s="292"/>
      <c r="Q16" s="292"/>
      <c r="R16" s="292"/>
      <c r="S16" s="292"/>
      <c r="T16" s="106"/>
      <c r="U16" s="106"/>
      <c r="V16" s="293"/>
      <c r="W16" s="293"/>
      <c r="X16" s="293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  <c r="DN16" s="278"/>
      <c r="DO16" s="278"/>
      <c r="DP16" s="278"/>
      <c r="DQ16" s="278"/>
      <c r="DR16" s="278"/>
      <c r="DS16" s="278"/>
      <c r="DT16" s="278"/>
      <c r="DU16" s="278"/>
      <c r="DV16" s="278"/>
      <c r="DW16" s="278"/>
      <c r="DX16" s="278"/>
      <c r="DY16" s="278"/>
      <c r="DZ16" s="278"/>
      <c r="EA16" s="278"/>
      <c r="EB16" s="278"/>
      <c r="EC16" s="278"/>
      <c r="ED16" s="278"/>
      <c r="EE16" s="278"/>
      <c r="EF16" s="278"/>
      <c r="EG16" s="278"/>
      <c r="EH16" s="278"/>
      <c r="EI16" s="278"/>
      <c r="EJ16" s="278"/>
      <c r="EK16" s="278"/>
      <c r="EL16" s="278"/>
      <c r="EM16" s="278"/>
      <c r="EN16" s="278"/>
      <c r="EO16" s="278"/>
      <c r="EP16" s="278"/>
      <c r="EQ16" s="278"/>
      <c r="ER16" s="278"/>
      <c r="ES16" s="278"/>
      <c r="ET16" s="278"/>
      <c r="EU16" s="278"/>
      <c r="EV16" s="278"/>
      <c r="EW16" s="278"/>
      <c r="EX16" s="278"/>
      <c r="EY16" s="278"/>
      <c r="EZ16" s="278"/>
      <c r="FA16" s="278"/>
      <c r="FB16" s="278"/>
      <c r="FC16" s="278"/>
      <c r="FD16" s="278"/>
      <c r="FE16" s="278"/>
      <c r="FF16" s="278"/>
      <c r="FG16" s="278"/>
      <c r="FH16" s="278"/>
      <c r="FI16" s="278"/>
      <c r="FJ16" s="278"/>
      <c r="FK16" s="278"/>
      <c r="FL16" s="278"/>
      <c r="FM16" s="278"/>
      <c r="FN16" s="278"/>
      <c r="FO16" s="278"/>
      <c r="FP16" s="278"/>
      <c r="FQ16" s="278"/>
      <c r="FR16" s="278"/>
      <c r="FS16" s="278"/>
      <c r="FT16" s="278"/>
      <c r="FU16" s="278"/>
      <c r="FV16" s="278"/>
      <c r="FW16" s="278"/>
      <c r="FX16" s="278"/>
      <c r="FY16" s="278"/>
      <c r="FZ16" s="278"/>
      <c r="GA16" s="278"/>
      <c r="GB16" s="278"/>
      <c r="GC16" s="278"/>
      <c r="GD16" s="278"/>
      <c r="GE16" s="278"/>
      <c r="GF16" s="278"/>
      <c r="GG16" s="278"/>
      <c r="GH16" s="278"/>
      <c r="GI16" s="278"/>
      <c r="GJ16" s="278"/>
      <c r="GK16" s="278"/>
      <c r="GL16" s="278"/>
      <c r="GM16" s="278"/>
      <c r="GN16" s="278"/>
      <c r="GO16" s="278"/>
      <c r="GP16" s="278"/>
      <c r="GQ16" s="278"/>
      <c r="GR16" s="278"/>
      <c r="GS16" s="278"/>
      <c r="GT16" s="278"/>
      <c r="GU16" s="278"/>
      <c r="GV16" s="278"/>
      <c r="GW16" s="278"/>
      <c r="GX16" s="278"/>
      <c r="GY16" s="278"/>
      <c r="GZ16" s="278"/>
      <c r="HA16" s="278"/>
      <c r="HB16" s="278"/>
      <c r="HC16" s="278"/>
      <c r="HD16" s="278"/>
      <c r="HE16" s="278"/>
      <c r="HF16" s="278"/>
      <c r="HG16" s="278"/>
      <c r="HH16" s="278"/>
      <c r="HI16" s="278"/>
      <c r="HJ16" s="278"/>
      <c r="HK16" s="278"/>
      <c r="HL16" s="278"/>
      <c r="HM16" s="278"/>
      <c r="HN16" s="278"/>
      <c r="HO16" s="278"/>
      <c r="HP16" s="278"/>
      <c r="HQ16" s="278"/>
      <c r="HR16" s="278"/>
      <c r="HS16" s="278"/>
      <c r="HT16" s="278"/>
      <c r="HU16" s="278"/>
      <c r="HV16" s="278"/>
      <c r="HW16" s="278"/>
      <c r="HX16" s="278"/>
      <c r="HY16" s="278"/>
      <c r="HZ16" s="278"/>
      <c r="IA16" s="278"/>
      <c r="IB16" s="278"/>
      <c r="IC16" s="278"/>
      <c r="ID16" s="278"/>
      <c r="IE16" s="278"/>
      <c r="IF16" s="278"/>
      <c r="IG16" s="278"/>
      <c r="IH16" s="278"/>
      <c r="II16" s="278"/>
      <c r="IJ16" s="278"/>
      <c r="IK16" s="278"/>
      <c r="IL16" s="278"/>
      <c r="IM16" s="278"/>
      <c r="IN16" s="278"/>
      <c r="IO16" s="278"/>
      <c r="IP16" s="278"/>
      <c r="IQ16" s="278"/>
      <c r="IR16" s="278"/>
      <c r="IS16" s="278"/>
      <c r="IT16" s="278"/>
      <c r="IU16" s="278"/>
      <c r="IV16" s="278"/>
    </row>
    <row r="17" spans="1:256" s="283" customFormat="1" ht="12.75" customHeight="1" x14ac:dyDescent="0.2">
      <c r="A17" s="294" t="s">
        <v>321</v>
      </c>
      <c r="B17" s="290">
        <v>61548</v>
      </c>
      <c r="C17" s="291">
        <v>-3874</v>
      </c>
      <c r="D17" s="291"/>
      <c r="E17" s="291">
        <v>6058</v>
      </c>
      <c r="F17" s="291">
        <v>-6071</v>
      </c>
      <c r="G17" s="291">
        <v>1908</v>
      </c>
      <c r="H17" s="291">
        <v>2428</v>
      </c>
      <c r="I17" s="291">
        <v>2235</v>
      </c>
      <c r="J17" s="290">
        <v>64231</v>
      </c>
      <c r="K17" s="277"/>
      <c r="L17" s="279"/>
      <c r="M17" s="279"/>
      <c r="N17" s="292"/>
      <c r="O17" s="292"/>
      <c r="P17" s="292"/>
      <c r="Q17" s="292"/>
      <c r="R17" s="292"/>
      <c r="S17" s="292"/>
      <c r="T17" s="106"/>
      <c r="U17" s="106"/>
      <c r="V17" s="293"/>
      <c r="W17" s="293"/>
      <c r="X17" s="293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8"/>
      <c r="DE17" s="278"/>
      <c r="DF17" s="278"/>
      <c r="DG17" s="278"/>
      <c r="DH17" s="278"/>
      <c r="DI17" s="278"/>
      <c r="DJ17" s="278"/>
      <c r="DK17" s="278"/>
      <c r="DL17" s="278"/>
      <c r="DM17" s="278"/>
      <c r="DN17" s="278"/>
      <c r="DO17" s="278"/>
      <c r="DP17" s="278"/>
      <c r="DQ17" s="278"/>
      <c r="DR17" s="278"/>
      <c r="DS17" s="278"/>
      <c r="DT17" s="278"/>
      <c r="DU17" s="278"/>
      <c r="DV17" s="278"/>
      <c r="DW17" s="278"/>
      <c r="DX17" s="278"/>
      <c r="DY17" s="278"/>
      <c r="DZ17" s="278"/>
      <c r="EA17" s="278"/>
      <c r="EB17" s="278"/>
      <c r="EC17" s="278"/>
      <c r="ED17" s="278"/>
      <c r="EE17" s="278"/>
      <c r="EF17" s="278"/>
      <c r="EG17" s="278"/>
      <c r="EH17" s="278"/>
      <c r="EI17" s="278"/>
      <c r="EJ17" s="278"/>
      <c r="EK17" s="278"/>
      <c r="EL17" s="278"/>
      <c r="EM17" s="278"/>
      <c r="EN17" s="278"/>
      <c r="EO17" s="278"/>
      <c r="EP17" s="278"/>
      <c r="EQ17" s="278"/>
      <c r="ER17" s="278"/>
      <c r="ES17" s="278"/>
      <c r="ET17" s="278"/>
      <c r="EU17" s="278"/>
      <c r="EV17" s="278"/>
      <c r="EW17" s="278"/>
      <c r="EX17" s="278"/>
      <c r="EY17" s="278"/>
      <c r="EZ17" s="278"/>
      <c r="FA17" s="278"/>
      <c r="FB17" s="278"/>
      <c r="FC17" s="278"/>
      <c r="FD17" s="278"/>
      <c r="FE17" s="278"/>
      <c r="FF17" s="278"/>
      <c r="FG17" s="278"/>
      <c r="FH17" s="278"/>
      <c r="FI17" s="278"/>
      <c r="FJ17" s="278"/>
      <c r="FK17" s="278"/>
      <c r="FL17" s="278"/>
      <c r="FM17" s="278"/>
      <c r="FN17" s="278"/>
      <c r="FO17" s="278"/>
      <c r="FP17" s="278"/>
      <c r="FQ17" s="278"/>
      <c r="FR17" s="278"/>
      <c r="FS17" s="278"/>
      <c r="FT17" s="278"/>
      <c r="FU17" s="278"/>
      <c r="FV17" s="278"/>
      <c r="FW17" s="278"/>
      <c r="FX17" s="278"/>
      <c r="FY17" s="278"/>
      <c r="FZ17" s="278"/>
      <c r="GA17" s="278"/>
      <c r="GB17" s="278"/>
      <c r="GC17" s="278"/>
      <c r="GD17" s="278"/>
      <c r="GE17" s="278"/>
      <c r="GF17" s="278"/>
      <c r="GG17" s="278"/>
      <c r="GH17" s="278"/>
      <c r="GI17" s="278"/>
      <c r="GJ17" s="278"/>
      <c r="GK17" s="278"/>
      <c r="GL17" s="278"/>
      <c r="GM17" s="278"/>
      <c r="GN17" s="278"/>
      <c r="GO17" s="278"/>
      <c r="GP17" s="278"/>
      <c r="GQ17" s="278"/>
      <c r="GR17" s="278"/>
      <c r="GS17" s="278"/>
      <c r="GT17" s="278"/>
      <c r="GU17" s="278"/>
      <c r="GV17" s="278"/>
      <c r="GW17" s="278"/>
      <c r="GX17" s="278"/>
      <c r="GY17" s="278"/>
      <c r="GZ17" s="278"/>
      <c r="HA17" s="278"/>
      <c r="HB17" s="278"/>
      <c r="HC17" s="278"/>
      <c r="HD17" s="278"/>
      <c r="HE17" s="278"/>
      <c r="HF17" s="278"/>
      <c r="HG17" s="278"/>
      <c r="HH17" s="278"/>
      <c r="HI17" s="278"/>
      <c r="HJ17" s="278"/>
      <c r="HK17" s="278"/>
      <c r="HL17" s="278"/>
      <c r="HM17" s="278"/>
      <c r="HN17" s="278"/>
      <c r="HO17" s="278"/>
      <c r="HP17" s="278"/>
      <c r="HQ17" s="278"/>
      <c r="HR17" s="278"/>
      <c r="HS17" s="278"/>
      <c r="HT17" s="278"/>
      <c r="HU17" s="278"/>
      <c r="HV17" s="278"/>
      <c r="HW17" s="278"/>
      <c r="HX17" s="278"/>
      <c r="HY17" s="278"/>
      <c r="HZ17" s="278"/>
      <c r="IA17" s="278"/>
      <c r="IB17" s="278"/>
      <c r="IC17" s="278"/>
      <c r="ID17" s="278"/>
      <c r="IE17" s="278"/>
      <c r="IF17" s="278"/>
      <c r="IG17" s="278"/>
      <c r="IH17" s="278"/>
      <c r="II17" s="278"/>
      <c r="IJ17" s="278"/>
      <c r="IK17" s="278"/>
      <c r="IL17" s="278"/>
      <c r="IM17" s="278"/>
      <c r="IN17" s="278"/>
      <c r="IO17" s="278"/>
      <c r="IP17" s="278"/>
      <c r="IQ17" s="278"/>
      <c r="IR17" s="278"/>
      <c r="IS17" s="278"/>
      <c r="IT17" s="278"/>
      <c r="IU17" s="278"/>
      <c r="IV17" s="278"/>
    </row>
    <row r="18" spans="1:256" s="283" customFormat="1" ht="18" customHeight="1" x14ac:dyDescent="0.2">
      <c r="A18" s="289" t="s">
        <v>322</v>
      </c>
      <c r="B18" s="290">
        <v>64627</v>
      </c>
      <c r="C18" s="291">
        <v>-4218</v>
      </c>
      <c r="D18" s="291"/>
      <c r="E18" s="291">
        <v>6369</v>
      </c>
      <c r="F18" s="291">
        <v>-6388</v>
      </c>
      <c r="G18" s="291">
        <v>1916</v>
      </c>
      <c r="H18" s="291">
        <v>778</v>
      </c>
      <c r="I18" s="291">
        <v>-377</v>
      </c>
      <c r="J18" s="290">
        <v>62707</v>
      </c>
      <c r="K18" s="277"/>
      <c r="L18" s="279"/>
      <c r="M18" s="279"/>
      <c r="N18" s="292"/>
      <c r="O18" s="292"/>
      <c r="P18" s="292"/>
      <c r="Q18" s="292"/>
      <c r="R18" s="292"/>
      <c r="S18" s="292"/>
      <c r="T18" s="106"/>
      <c r="U18" s="106"/>
      <c r="V18" s="293"/>
      <c r="W18" s="293"/>
      <c r="X18" s="293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8"/>
      <c r="DE18" s="278"/>
      <c r="DF18" s="278"/>
      <c r="DG18" s="278"/>
      <c r="DH18" s="278"/>
      <c r="DI18" s="278"/>
      <c r="DJ18" s="278"/>
      <c r="DK18" s="278"/>
      <c r="DL18" s="278"/>
      <c r="DM18" s="278"/>
      <c r="DN18" s="278"/>
      <c r="DO18" s="278"/>
      <c r="DP18" s="278"/>
      <c r="DQ18" s="278"/>
      <c r="DR18" s="278"/>
      <c r="DS18" s="278"/>
      <c r="DT18" s="278"/>
      <c r="DU18" s="278"/>
      <c r="DV18" s="278"/>
      <c r="DW18" s="278"/>
      <c r="DX18" s="278"/>
      <c r="DY18" s="278"/>
      <c r="DZ18" s="278"/>
      <c r="EA18" s="278"/>
      <c r="EB18" s="278"/>
      <c r="EC18" s="278"/>
      <c r="ED18" s="278"/>
      <c r="EE18" s="278"/>
      <c r="EF18" s="278"/>
      <c r="EG18" s="278"/>
      <c r="EH18" s="278"/>
      <c r="EI18" s="278"/>
      <c r="EJ18" s="278"/>
      <c r="EK18" s="278"/>
      <c r="EL18" s="278"/>
      <c r="EM18" s="278"/>
      <c r="EN18" s="278"/>
      <c r="EO18" s="278"/>
      <c r="EP18" s="278"/>
      <c r="EQ18" s="278"/>
      <c r="ER18" s="278"/>
      <c r="ES18" s="278"/>
      <c r="ET18" s="278"/>
      <c r="EU18" s="278"/>
      <c r="EV18" s="278"/>
      <c r="EW18" s="278"/>
      <c r="EX18" s="278"/>
      <c r="EY18" s="278"/>
      <c r="EZ18" s="278"/>
      <c r="FA18" s="278"/>
      <c r="FB18" s="278"/>
      <c r="FC18" s="278"/>
      <c r="FD18" s="278"/>
      <c r="FE18" s="278"/>
      <c r="FF18" s="278"/>
      <c r="FG18" s="278"/>
      <c r="FH18" s="278"/>
      <c r="FI18" s="278"/>
      <c r="FJ18" s="278"/>
      <c r="FK18" s="278"/>
      <c r="FL18" s="278"/>
      <c r="FM18" s="278"/>
      <c r="FN18" s="278"/>
      <c r="FO18" s="278"/>
      <c r="FP18" s="278"/>
      <c r="FQ18" s="278"/>
      <c r="FR18" s="278"/>
      <c r="FS18" s="278"/>
      <c r="FT18" s="278"/>
      <c r="FU18" s="278"/>
      <c r="FV18" s="278"/>
      <c r="FW18" s="278"/>
      <c r="FX18" s="278"/>
      <c r="FY18" s="278"/>
      <c r="FZ18" s="278"/>
      <c r="GA18" s="278"/>
      <c r="GB18" s="278"/>
      <c r="GC18" s="278"/>
      <c r="GD18" s="278"/>
      <c r="GE18" s="278"/>
      <c r="GF18" s="278"/>
      <c r="GG18" s="278"/>
      <c r="GH18" s="278"/>
      <c r="GI18" s="278"/>
      <c r="GJ18" s="278"/>
      <c r="GK18" s="278"/>
      <c r="GL18" s="278"/>
      <c r="GM18" s="278"/>
      <c r="GN18" s="278"/>
      <c r="GO18" s="278"/>
      <c r="GP18" s="278"/>
      <c r="GQ18" s="278"/>
      <c r="GR18" s="278"/>
      <c r="GS18" s="278"/>
      <c r="GT18" s="278"/>
      <c r="GU18" s="278"/>
      <c r="GV18" s="278"/>
      <c r="GW18" s="278"/>
      <c r="GX18" s="278"/>
      <c r="GY18" s="278"/>
      <c r="GZ18" s="278"/>
      <c r="HA18" s="278"/>
      <c r="HB18" s="278"/>
      <c r="HC18" s="278"/>
      <c r="HD18" s="278"/>
      <c r="HE18" s="278"/>
      <c r="HF18" s="278"/>
      <c r="HG18" s="278"/>
      <c r="HH18" s="278"/>
      <c r="HI18" s="278"/>
      <c r="HJ18" s="278"/>
      <c r="HK18" s="278"/>
      <c r="HL18" s="278"/>
      <c r="HM18" s="278"/>
      <c r="HN18" s="278"/>
      <c r="HO18" s="278"/>
      <c r="HP18" s="278"/>
      <c r="HQ18" s="278"/>
      <c r="HR18" s="278"/>
      <c r="HS18" s="278"/>
      <c r="HT18" s="278"/>
      <c r="HU18" s="278"/>
      <c r="HV18" s="278"/>
      <c r="HW18" s="278"/>
      <c r="HX18" s="278"/>
      <c r="HY18" s="278"/>
      <c r="HZ18" s="278"/>
      <c r="IA18" s="278"/>
      <c r="IB18" s="278"/>
      <c r="IC18" s="278"/>
      <c r="ID18" s="278"/>
      <c r="IE18" s="278"/>
      <c r="IF18" s="278"/>
      <c r="IG18" s="278"/>
      <c r="IH18" s="278"/>
      <c r="II18" s="278"/>
      <c r="IJ18" s="278"/>
      <c r="IK18" s="278"/>
      <c r="IL18" s="278"/>
      <c r="IM18" s="278"/>
      <c r="IN18" s="278"/>
      <c r="IO18" s="278"/>
      <c r="IP18" s="278"/>
      <c r="IQ18" s="278"/>
      <c r="IR18" s="278"/>
      <c r="IS18" s="278"/>
      <c r="IT18" s="278"/>
      <c r="IU18" s="278"/>
      <c r="IV18" s="278"/>
    </row>
    <row r="19" spans="1:256" s="283" customFormat="1" ht="12.75" customHeight="1" x14ac:dyDescent="0.2">
      <c r="A19" s="294" t="s">
        <v>206</v>
      </c>
      <c r="B19" s="290">
        <v>68986</v>
      </c>
      <c r="C19" s="291">
        <v>-6351</v>
      </c>
      <c r="D19" s="291"/>
      <c r="E19" s="291">
        <v>6640</v>
      </c>
      <c r="F19" s="291">
        <v>-6653</v>
      </c>
      <c r="G19" s="291">
        <v>1050</v>
      </c>
      <c r="H19" s="291">
        <v>784</v>
      </c>
      <c r="I19" s="291">
        <v>-337</v>
      </c>
      <c r="J19" s="290">
        <v>64121</v>
      </c>
      <c r="K19" s="277"/>
      <c r="L19" s="279"/>
      <c r="M19" s="279"/>
      <c r="N19" s="292"/>
      <c r="O19" s="292"/>
      <c r="P19" s="292"/>
      <c r="Q19" s="292"/>
      <c r="R19" s="292"/>
      <c r="S19" s="292"/>
      <c r="T19" s="106"/>
      <c r="U19" s="106"/>
      <c r="V19" s="293"/>
      <c r="W19" s="293"/>
      <c r="X19" s="293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  <c r="DD19" s="278"/>
      <c r="DE19" s="278"/>
      <c r="DF19" s="278"/>
      <c r="DG19" s="278"/>
      <c r="DH19" s="278"/>
      <c r="DI19" s="278"/>
      <c r="DJ19" s="278"/>
      <c r="DK19" s="278"/>
      <c r="DL19" s="278"/>
      <c r="DM19" s="278"/>
      <c r="DN19" s="278"/>
      <c r="DO19" s="278"/>
      <c r="DP19" s="278"/>
      <c r="DQ19" s="278"/>
      <c r="DR19" s="278"/>
      <c r="DS19" s="278"/>
      <c r="DT19" s="278"/>
      <c r="DU19" s="278"/>
      <c r="DV19" s="278"/>
      <c r="DW19" s="278"/>
      <c r="DX19" s="278"/>
      <c r="DY19" s="278"/>
      <c r="DZ19" s="278"/>
      <c r="EA19" s="278"/>
      <c r="EB19" s="278"/>
      <c r="EC19" s="278"/>
      <c r="ED19" s="278"/>
      <c r="EE19" s="278"/>
      <c r="EF19" s="278"/>
      <c r="EG19" s="278"/>
      <c r="EH19" s="278"/>
      <c r="EI19" s="278"/>
      <c r="EJ19" s="278"/>
      <c r="EK19" s="278"/>
      <c r="EL19" s="278"/>
      <c r="EM19" s="278"/>
      <c r="EN19" s="278"/>
      <c r="EO19" s="278"/>
      <c r="EP19" s="278"/>
      <c r="EQ19" s="278"/>
      <c r="ER19" s="278"/>
      <c r="ES19" s="278"/>
      <c r="ET19" s="278"/>
      <c r="EU19" s="278"/>
      <c r="EV19" s="278"/>
      <c r="EW19" s="278"/>
      <c r="EX19" s="278"/>
      <c r="EY19" s="278"/>
      <c r="EZ19" s="278"/>
      <c r="FA19" s="278"/>
      <c r="FB19" s="278"/>
      <c r="FC19" s="278"/>
      <c r="FD19" s="278"/>
      <c r="FE19" s="278"/>
      <c r="FF19" s="278"/>
      <c r="FG19" s="278"/>
      <c r="FH19" s="278"/>
      <c r="FI19" s="278"/>
      <c r="FJ19" s="278"/>
      <c r="FK19" s="278"/>
      <c r="FL19" s="278"/>
      <c r="FM19" s="278"/>
      <c r="FN19" s="278"/>
      <c r="FO19" s="278"/>
      <c r="FP19" s="278"/>
      <c r="FQ19" s="278"/>
      <c r="FR19" s="278"/>
      <c r="FS19" s="278"/>
      <c r="FT19" s="278"/>
      <c r="FU19" s="278"/>
      <c r="FV19" s="278"/>
      <c r="FW19" s="278"/>
      <c r="FX19" s="278"/>
      <c r="FY19" s="278"/>
      <c r="FZ19" s="278"/>
      <c r="GA19" s="278"/>
      <c r="GB19" s="278"/>
      <c r="GC19" s="278"/>
      <c r="GD19" s="278"/>
      <c r="GE19" s="278"/>
      <c r="GF19" s="278"/>
      <c r="GG19" s="278"/>
      <c r="GH19" s="278"/>
      <c r="GI19" s="278"/>
      <c r="GJ19" s="278"/>
      <c r="GK19" s="278"/>
      <c r="GL19" s="278"/>
      <c r="GM19" s="278"/>
      <c r="GN19" s="278"/>
      <c r="GO19" s="278"/>
      <c r="GP19" s="278"/>
      <c r="GQ19" s="278"/>
      <c r="GR19" s="278"/>
      <c r="GS19" s="278"/>
      <c r="GT19" s="278"/>
      <c r="GU19" s="278"/>
      <c r="GV19" s="278"/>
      <c r="GW19" s="278"/>
      <c r="GX19" s="278"/>
      <c r="GY19" s="278"/>
      <c r="GZ19" s="278"/>
      <c r="HA19" s="278"/>
      <c r="HB19" s="278"/>
      <c r="HC19" s="278"/>
      <c r="HD19" s="278"/>
      <c r="HE19" s="278"/>
      <c r="HF19" s="278"/>
      <c r="HG19" s="278"/>
      <c r="HH19" s="278"/>
      <c r="HI19" s="278"/>
      <c r="HJ19" s="278"/>
      <c r="HK19" s="278"/>
      <c r="HL19" s="278"/>
      <c r="HM19" s="278"/>
      <c r="HN19" s="278"/>
      <c r="HO19" s="278"/>
      <c r="HP19" s="278"/>
      <c r="HQ19" s="278"/>
      <c r="HR19" s="278"/>
      <c r="HS19" s="278"/>
      <c r="HT19" s="278"/>
      <c r="HU19" s="278"/>
      <c r="HV19" s="278"/>
      <c r="HW19" s="278"/>
      <c r="HX19" s="278"/>
      <c r="HY19" s="278"/>
      <c r="HZ19" s="278"/>
      <c r="IA19" s="278"/>
      <c r="IB19" s="278"/>
      <c r="IC19" s="278"/>
      <c r="ID19" s="278"/>
      <c r="IE19" s="278"/>
      <c r="IF19" s="278"/>
      <c r="IG19" s="278"/>
      <c r="IH19" s="278"/>
      <c r="II19" s="278"/>
      <c r="IJ19" s="278"/>
      <c r="IK19" s="278"/>
      <c r="IL19" s="278"/>
      <c r="IM19" s="278"/>
      <c r="IN19" s="278"/>
      <c r="IO19" s="278"/>
      <c r="IP19" s="278"/>
      <c r="IQ19" s="278"/>
      <c r="IR19" s="278"/>
      <c r="IS19" s="278"/>
      <c r="IT19" s="278"/>
      <c r="IU19" s="278"/>
      <c r="IV19" s="278"/>
    </row>
    <row r="20" spans="1:256" s="283" customFormat="1" ht="21" customHeight="1" x14ac:dyDescent="0.2">
      <c r="A20" s="288" t="s">
        <v>67</v>
      </c>
      <c r="B20" s="71"/>
      <c r="C20" s="103"/>
      <c r="D20" s="103"/>
      <c r="E20" s="103"/>
      <c r="F20" s="103"/>
      <c r="G20" s="103"/>
      <c r="H20" s="103"/>
      <c r="I20" s="103"/>
      <c r="J20" s="223"/>
      <c r="K20" s="277"/>
      <c r="L20" s="279"/>
      <c r="M20" s="279"/>
      <c r="N20" s="292"/>
      <c r="O20" s="292"/>
      <c r="P20" s="292"/>
      <c r="Q20" s="292"/>
      <c r="R20" s="292"/>
      <c r="S20" s="292"/>
      <c r="T20" s="106"/>
      <c r="U20" s="106"/>
      <c r="V20" s="293"/>
      <c r="W20" s="293"/>
      <c r="X20" s="293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8"/>
      <c r="DE20" s="278"/>
      <c r="DF20" s="278"/>
      <c r="DG20" s="278"/>
      <c r="DH20" s="278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278"/>
      <c r="EE20" s="278"/>
      <c r="EF20" s="278"/>
      <c r="EG20" s="278"/>
      <c r="EH20" s="278"/>
      <c r="EI20" s="278"/>
      <c r="EJ20" s="278"/>
      <c r="EK20" s="278"/>
      <c r="EL20" s="278"/>
      <c r="EM20" s="278"/>
      <c r="EN20" s="278"/>
      <c r="EO20" s="278"/>
      <c r="EP20" s="278"/>
      <c r="EQ20" s="278"/>
      <c r="ER20" s="278"/>
      <c r="ES20" s="278"/>
      <c r="ET20" s="278"/>
      <c r="EU20" s="278"/>
      <c r="EV20" s="278"/>
      <c r="EW20" s="278"/>
      <c r="EX20" s="278"/>
      <c r="EY20" s="278"/>
      <c r="EZ20" s="278"/>
      <c r="FA20" s="278"/>
      <c r="FB20" s="278"/>
      <c r="FC20" s="278"/>
      <c r="FD20" s="278"/>
      <c r="FE20" s="278"/>
      <c r="FF20" s="278"/>
      <c r="FG20" s="278"/>
      <c r="FH20" s="278"/>
      <c r="FI20" s="278"/>
      <c r="FJ20" s="278"/>
      <c r="FK20" s="278"/>
      <c r="FL20" s="278"/>
      <c r="FM20" s="278"/>
      <c r="FN20" s="278"/>
      <c r="FO20" s="278"/>
      <c r="FP20" s="278"/>
      <c r="FQ20" s="278"/>
      <c r="FR20" s="278"/>
      <c r="FS20" s="278"/>
      <c r="FT20" s="278"/>
      <c r="FU20" s="278"/>
      <c r="FV20" s="278"/>
      <c r="FW20" s="278"/>
      <c r="FX20" s="278"/>
      <c r="FY20" s="278"/>
      <c r="FZ20" s="278"/>
      <c r="GA20" s="278"/>
      <c r="GB20" s="278"/>
      <c r="GC20" s="278"/>
      <c r="GD20" s="278"/>
      <c r="GE20" s="278"/>
      <c r="GF20" s="278"/>
      <c r="GG20" s="278"/>
      <c r="GH20" s="278"/>
      <c r="GI20" s="278"/>
      <c r="GJ20" s="278"/>
      <c r="GK20" s="278"/>
      <c r="GL20" s="278"/>
      <c r="GM20" s="278"/>
      <c r="GN20" s="278"/>
      <c r="GO20" s="278"/>
      <c r="GP20" s="278"/>
      <c r="GQ20" s="278"/>
      <c r="GR20" s="278"/>
      <c r="GS20" s="278"/>
      <c r="GT20" s="278"/>
      <c r="GU20" s="278"/>
      <c r="GV20" s="278"/>
      <c r="GW20" s="278"/>
      <c r="GX20" s="278"/>
      <c r="GY20" s="278"/>
      <c r="GZ20" s="278"/>
      <c r="HA20" s="278"/>
      <c r="HB20" s="278"/>
      <c r="HC20" s="278"/>
      <c r="HD20" s="278"/>
      <c r="HE20" s="278"/>
      <c r="HF20" s="278"/>
      <c r="HG20" s="278"/>
      <c r="HH20" s="278"/>
      <c r="HI20" s="278"/>
      <c r="HJ20" s="278"/>
      <c r="HK20" s="278"/>
      <c r="HL20" s="278"/>
      <c r="HM20" s="278"/>
      <c r="HN20" s="278"/>
      <c r="HO20" s="278"/>
      <c r="HP20" s="278"/>
      <c r="HQ20" s="278"/>
      <c r="HR20" s="278"/>
      <c r="HS20" s="278"/>
      <c r="HT20" s="278"/>
      <c r="HU20" s="278"/>
      <c r="HV20" s="278"/>
      <c r="HW20" s="278"/>
      <c r="HX20" s="278"/>
      <c r="HY20" s="278"/>
      <c r="HZ20" s="278"/>
      <c r="IA20" s="278"/>
      <c r="IB20" s="278"/>
      <c r="IC20" s="278"/>
      <c r="ID20" s="278"/>
      <c r="IE20" s="278"/>
      <c r="IF20" s="278"/>
      <c r="IG20" s="278"/>
      <c r="IH20" s="278"/>
      <c r="II20" s="278"/>
      <c r="IJ20" s="278"/>
      <c r="IK20" s="278"/>
      <c r="IL20" s="278"/>
      <c r="IM20" s="278"/>
      <c r="IN20" s="278"/>
      <c r="IO20" s="278"/>
      <c r="IP20" s="278"/>
      <c r="IQ20" s="278"/>
      <c r="IR20" s="278"/>
      <c r="IS20" s="278"/>
      <c r="IT20" s="278"/>
      <c r="IU20" s="278"/>
      <c r="IV20" s="278"/>
    </row>
    <row r="21" spans="1:256" s="283" customFormat="1" ht="18" customHeight="1" x14ac:dyDescent="0.2">
      <c r="A21" s="289" t="s">
        <v>311</v>
      </c>
      <c r="B21" s="290">
        <v>14933.015944999999</v>
      </c>
      <c r="C21" s="291">
        <v>-2151.139416</v>
      </c>
      <c r="D21" s="291"/>
      <c r="E21" s="291">
        <v>1206.704119</v>
      </c>
      <c r="F21" s="291">
        <v>-1207.8028380000001</v>
      </c>
      <c r="G21" s="291">
        <v>657.86154799999997</v>
      </c>
      <c r="H21" s="291">
        <v>623.99920299999997</v>
      </c>
      <c r="I21" s="291">
        <v>-1486.4656950000001</v>
      </c>
      <c r="J21" s="290">
        <v>12576.172865999999</v>
      </c>
      <c r="K21" s="277"/>
      <c r="L21" s="279"/>
      <c r="M21" s="279"/>
      <c r="N21" s="292"/>
      <c r="O21" s="292"/>
      <c r="P21" s="292"/>
      <c r="Q21" s="292"/>
      <c r="R21" s="292"/>
      <c r="S21" s="292"/>
      <c r="T21" s="106"/>
      <c r="U21" s="106"/>
      <c r="V21" s="293"/>
      <c r="W21" s="293"/>
      <c r="X21" s="293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  <c r="ET21" s="278"/>
      <c r="EU21" s="278"/>
      <c r="EV21" s="278"/>
      <c r="EW21" s="278"/>
      <c r="EX21" s="278"/>
      <c r="EY21" s="278"/>
      <c r="EZ21" s="278"/>
      <c r="FA21" s="278"/>
      <c r="FB21" s="278"/>
      <c r="FC21" s="278"/>
      <c r="FD21" s="278"/>
      <c r="FE21" s="278"/>
      <c r="FF21" s="278"/>
      <c r="FG21" s="278"/>
      <c r="FH21" s="278"/>
      <c r="FI21" s="278"/>
      <c r="FJ21" s="278"/>
      <c r="FK21" s="278"/>
      <c r="FL21" s="278"/>
      <c r="FM21" s="278"/>
      <c r="FN21" s="278"/>
      <c r="FO21" s="278"/>
      <c r="FP21" s="278"/>
      <c r="FQ21" s="278"/>
      <c r="FR21" s="278"/>
      <c r="FS21" s="278"/>
      <c r="FT21" s="278"/>
      <c r="FU21" s="278"/>
      <c r="FV21" s="278"/>
      <c r="FW21" s="278"/>
      <c r="FX21" s="278"/>
      <c r="FY21" s="278"/>
      <c r="FZ21" s="278"/>
      <c r="GA21" s="278"/>
      <c r="GB21" s="278"/>
      <c r="GC21" s="278"/>
      <c r="GD21" s="278"/>
      <c r="GE21" s="278"/>
      <c r="GF21" s="278"/>
      <c r="GG21" s="278"/>
      <c r="GH21" s="278"/>
      <c r="GI21" s="278"/>
      <c r="GJ21" s="278"/>
      <c r="GK21" s="278"/>
      <c r="GL21" s="278"/>
      <c r="GM21" s="278"/>
      <c r="GN21" s="278"/>
      <c r="GO21" s="278"/>
      <c r="GP21" s="278"/>
      <c r="GQ21" s="278"/>
      <c r="GR21" s="278"/>
      <c r="GS21" s="278"/>
      <c r="GT21" s="278"/>
      <c r="GU21" s="278"/>
      <c r="GV21" s="278"/>
      <c r="GW21" s="278"/>
      <c r="GX21" s="278"/>
      <c r="GY21" s="278"/>
      <c r="GZ21" s="278"/>
      <c r="HA21" s="278"/>
      <c r="HB21" s="278"/>
      <c r="HC21" s="278"/>
      <c r="HD21" s="278"/>
      <c r="HE21" s="278"/>
      <c r="HF21" s="278"/>
      <c r="HG21" s="278"/>
      <c r="HH21" s="278"/>
      <c r="HI21" s="278"/>
      <c r="HJ21" s="278"/>
      <c r="HK21" s="278"/>
      <c r="HL21" s="278"/>
      <c r="HM21" s="278"/>
      <c r="HN21" s="278"/>
      <c r="HO21" s="278"/>
      <c r="HP21" s="278"/>
      <c r="HQ21" s="278"/>
      <c r="HR21" s="278"/>
      <c r="HS21" s="278"/>
      <c r="HT21" s="278"/>
      <c r="HU21" s="278"/>
      <c r="HV21" s="278"/>
      <c r="HW21" s="278"/>
      <c r="HX21" s="278"/>
      <c r="HY21" s="278"/>
      <c r="HZ21" s="278"/>
      <c r="IA21" s="278"/>
      <c r="IB21" s="278"/>
      <c r="IC21" s="278"/>
      <c r="ID21" s="278"/>
      <c r="IE21" s="278"/>
      <c r="IF21" s="278"/>
      <c r="IG21" s="278"/>
      <c r="IH21" s="278"/>
      <c r="II21" s="278"/>
      <c r="IJ21" s="278"/>
      <c r="IK21" s="278"/>
      <c r="IL21" s="278"/>
      <c r="IM21" s="278"/>
      <c r="IN21" s="278"/>
      <c r="IO21" s="278"/>
      <c r="IP21" s="278"/>
      <c r="IQ21" s="278"/>
      <c r="IR21" s="278"/>
      <c r="IS21" s="278"/>
      <c r="IT21" s="278"/>
      <c r="IU21" s="278"/>
      <c r="IV21" s="278"/>
    </row>
    <row r="22" spans="1:256" s="283" customFormat="1" ht="12.75" customHeight="1" x14ac:dyDescent="0.2">
      <c r="A22" s="289" t="s">
        <v>312</v>
      </c>
      <c r="B22" s="290">
        <v>15232.753842</v>
      </c>
      <c r="C22" s="291">
        <v>-1997.3315459999999</v>
      </c>
      <c r="D22" s="291"/>
      <c r="E22" s="291">
        <v>1091.2305180000001</v>
      </c>
      <c r="F22" s="291">
        <v>-1095.664464</v>
      </c>
      <c r="G22" s="291">
        <v>657.01231299999995</v>
      </c>
      <c r="H22" s="291">
        <v>348.37677300000001</v>
      </c>
      <c r="I22" s="291">
        <v>-1272.377438</v>
      </c>
      <c r="J22" s="290">
        <v>12963.999998000001</v>
      </c>
      <c r="K22" s="277"/>
      <c r="L22" s="279"/>
      <c r="M22" s="279"/>
      <c r="N22" s="292"/>
      <c r="O22" s="292"/>
      <c r="P22" s="292"/>
      <c r="Q22" s="292"/>
      <c r="R22" s="292"/>
      <c r="S22" s="292"/>
      <c r="T22" s="106"/>
      <c r="U22" s="106"/>
      <c r="V22" s="293"/>
      <c r="W22" s="293"/>
      <c r="X22" s="293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  <c r="EG22" s="278"/>
      <c r="EH22" s="278"/>
      <c r="EI22" s="278"/>
      <c r="EJ22" s="278"/>
      <c r="EK22" s="278"/>
      <c r="EL22" s="278"/>
      <c r="EM22" s="278"/>
      <c r="EN22" s="278"/>
      <c r="EO22" s="278"/>
      <c r="EP22" s="278"/>
      <c r="EQ22" s="278"/>
      <c r="ER22" s="278"/>
      <c r="ES22" s="278"/>
      <c r="ET22" s="278"/>
      <c r="EU22" s="278"/>
      <c r="EV22" s="278"/>
      <c r="EW22" s="278"/>
      <c r="EX22" s="278"/>
      <c r="EY22" s="278"/>
      <c r="EZ22" s="278"/>
      <c r="FA22" s="278"/>
      <c r="FB22" s="278"/>
      <c r="FC22" s="278"/>
      <c r="FD22" s="278"/>
      <c r="FE22" s="278"/>
      <c r="FF22" s="278"/>
      <c r="FG22" s="278"/>
      <c r="FH22" s="278"/>
      <c r="FI22" s="278"/>
      <c r="FJ22" s="278"/>
      <c r="FK22" s="278"/>
      <c r="FL22" s="278"/>
      <c r="FM22" s="278"/>
      <c r="FN22" s="278"/>
      <c r="FO22" s="278"/>
      <c r="FP22" s="278"/>
      <c r="FQ22" s="278"/>
      <c r="FR22" s="278"/>
      <c r="FS22" s="278"/>
      <c r="FT22" s="278"/>
      <c r="FU22" s="278"/>
      <c r="FV22" s="278"/>
      <c r="FW22" s="278"/>
      <c r="FX22" s="278"/>
      <c r="FY22" s="278"/>
      <c r="FZ22" s="278"/>
      <c r="GA22" s="278"/>
      <c r="GB22" s="278"/>
      <c r="GC22" s="278"/>
      <c r="GD22" s="278"/>
      <c r="GE22" s="278"/>
      <c r="GF22" s="278"/>
      <c r="GG22" s="278"/>
      <c r="GH22" s="278"/>
      <c r="GI22" s="278"/>
      <c r="GJ22" s="278"/>
      <c r="GK22" s="278"/>
      <c r="GL22" s="278"/>
      <c r="GM22" s="278"/>
      <c r="GN22" s="278"/>
      <c r="GO22" s="278"/>
      <c r="GP22" s="278"/>
      <c r="GQ22" s="278"/>
      <c r="GR22" s="278"/>
      <c r="GS22" s="278"/>
      <c r="GT22" s="278"/>
      <c r="GU22" s="278"/>
      <c r="GV22" s="278"/>
      <c r="GW22" s="278"/>
      <c r="GX22" s="278"/>
      <c r="GY22" s="278"/>
      <c r="GZ22" s="278"/>
      <c r="HA22" s="278"/>
      <c r="HB22" s="278"/>
      <c r="HC22" s="278"/>
      <c r="HD22" s="278"/>
      <c r="HE22" s="278"/>
      <c r="HF22" s="278"/>
      <c r="HG22" s="278"/>
      <c r="HH22" s="278"/>
      <c r="HI22" s="278"/>
      <c r="HJ22" s="278"/>
      <c r="HK22" s="278"/>
      <c r="HL22" s="278"/>
      <c r="HM22" s="278"/>
      <c r="HN22" s="278"/>
      <c r="HO22" s="278"/>
      <c r="HP22" s="278"/>
      <c r="HQ22" s="278"/>
      <c r="HR22" s="278"/>
      <c r="HS22" s="278"/>
      <c r="HT22" s="278"/>
      <c r="HU22" s="278"/>
      <c r="HV22" s="278"/>
      <c r="HW22" s="278"/>
      <c r="HX22" s="278"/>
      <c r="HY22" s="278"/>
      <c r="HZ22" s="278"/>
      <c r="IA22" s="278"/>
      <c r="IB22" s="278"/>
      <c r="IC22" s="278"/>
      <c r="ID22" s="278"/>
      <c r="IE22" s="278"/>
      <c r="IF22" s="278"/>
      <c r="IG22" s="278"/>
      <c r="IH22" s="278"/>
      <c r="II22" s="278"/>
      <c r="IJ22" s="278"/>
      <c r="IK22" s="278"/>
      <c r="IL22" s="278"/>
      <c r="IM22" s="278"/>
      <c r="IN22" s="278"/>
      <c r="IO22" s="278"/>
      <c r="IP22" s="278"/>
      <c r="IQ22" s="278"/>
      <c r="IR22" s="278"/>
      <c r="IS22" s="278"/>
      <c r="IT22" s="278"/>
      <c r="IU22" s="278"/>
      <c r="IV22" s="278"/>
    </row>
    <row r="23" spans="1:256" s="283" customFormat="1" ht="12.75" customHeight="1" x14ac:dyDescent="0.2">
      <c r="A23" s="289" t="s">
        <v>313</v>
      </c>
      <c r="B23" s="290">
        <v>15779.850608999999</v>
      </c>
      <c r="C23" s="291">
        <v>-1951.6020470000001</v>
      </c>
      <c r="D23" s="291"/>
      <c r="E23" s="291">
        <v>1164</v>
      </c>
      <c r="F23" s="291">
        <v>-1165</v>
      </c>
      <c r="G23" s="291">
        <v>657.51997400000005</v>
      </c>
      <c r="H23" s="291">
        <v>235.09222600000001</v>
      </c>
      <c r="I23" s="291">
        <v>937</v>
      </c>
      <c r="J23" s="290">
        <v>15656.473999</v>
      </c>
      <c r="K23" s="277"/>
      <c r="L23" s="279"/>
      <c r="M23" s="279"/>
      <c r="N23" s="292"/>
      <c r="O23" s="292"/>
      <c r="P23" s="292"/>
      <c r="Q23" s="292"/>
      <c r="R23" s="292"/>
      <c r="S23" s="292"/>
      <c r="T23" s="106"/>
      <c r="U23" s="106"/>
      <c r="V23" s="293"/>
      <c r="W23" s="293"/>
      <c r="X23" s="293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8"/>
      <c r="EK23" s="278"/>
      <c r="EL23" s="278"/>
      <c r="EM23" s="278"/>
      <c r="EN23" s="278"/>
      <c r="EO23" s="278"/>
      <c r="EP23" s="278"/>
      <c r="EQ23" s="278"/>
      <c r="ER23" s="278"/>
      <c r="ES23" s="278"/>
      <c r="ET23" s="278"/>
      <c r="EU23" s="278"/>
      <c r="EV23" s="278"/>
      <c r="EW23" s="278"/>
      <c r="EX23" s="278"/>
      <c r="EY23" s="278"/>
      <c r="EZ23" s="278"/>
      <c r="FA23" s="278"/>
      <c r="FB23" s="278"/>
      <c r="FC23" s="278"/>
      <c r="FD23" s="278"/>
      <c r="FE23" s="278"/>
      <c r="FF23" s="278"/>
      <c r="FG23" s="278"/>
      <c r="FH23" s="278"/>
      <c r="FI23" s="278"/>
      <c r="FJ23" s="278"/>
      <c r="FK23" s="278"/>
      <c r="FL23" s="278"/>
      <c r="FM23" s="278"/>
      <c r="FN23" s="278"/>
      <c r="FO23" s="278"/>
      <c r="FP23" s="278"/>
      <c r="FQ23" s="278"/>
      <c r="FR23" s="278"/>
      <c r="FS23" s="278"/>
      <c r="FT23" s="278"/>
      <c r="FU23" s="278"/>
      <c r="FV23" s="278"/>
      <c r="FW23" s="278"/>
      <c r="FX23" s="278"/>
      <c r="FY23" s="278"/>
      <c r="FZ23" s="278"/>
      <c r="GA23" s="278"/>
      <c r="GB23" s="278"/>
      <c r="GC23" s="278"/>
      <c r="GD23" s="278"/>
      <c r="GE23" s="278"/>
      <c r="GF23" s="278"/>
      <c r="GG23" s="278"/>
      <c r="GH23" s="278"/>
      <c r="GI23" s="278"/>
      <c r="GJ23" s="278"/>
      <c r="GK23" s="278"/>
      <c r="GL23" s="278"/>
      <c r="GM23" s="278"/>
      <c r="GN23" s="278"/>
      <c r="GO23" s="278"/>
      <c r="GP23" s="278"/>
      <c r="GQ23" s="278"/>
      <c r="GR23" s="278"/>
      <c r="GS23" s="278"/>
      <c r="GT23" s="278"/>
      <c r="GU23" s="278"/>
      <c r="GV23" s="278"/>
      <c r="GW23" s="278"/>
      <c r="GX23" s="278"/>
      <c r="GY23" s="278"/>
      <c r="GZ23" s="278"/>
      <c r="HA23" s="278"/>
      <c r="HB23" s="278"/>
      <c r="HC23" s="278"/>
      <c r="HD23" s="278"/>
      <c r="HE23" s="278"/>
      <c r="HF23" s="278"/>
      <c r="HG23" s="278"/>
      <c r="HH23" s="278"/>
      <c r="HI23" s="278"/>
      <c r="HJ23" s="278"/>
      <c r="HK23" s="278"/>
      <c r="HL23" s="278"/>
      <c r="HM23" s="278"/>
      <c r="HN23" s="278"/>
      <c r="HO23" s="278"/>
      <c r="HP23" s="278"/>
      <c r="HQ23" s="278"/>
      <c r="HR23" s="278"/>
      <c r="HS23" s="278"/>
      <c r="HT23" s="278"/>
      <c r="HU23" s="278"/>
      <c r="HV23" s="278"/>
      <c r="HW23" s="278"/>
      <c r="HX23" s="278"/>
      <c r="HY23" s="278"/>
      <c r="HZ23" s="278"/>
      <c r="IA23" s="278"/>
      <c r="IB23" s="278"/>
      <c r="IC23" s="278"/>
      <c r="ID23" s="278"/>
      <c r="IE23" s="278"/>
      <c r="IF23" s="278"/>
      <c r="IG23" s="278"/>
      <c r="IH23" s="278"/>
      <c r="II23" s="278"/>
      <c r="IJ23" s="278"/>
      <c r="IK23" s="278"/>
      <c r="IL23" s="278"/>
      <c r="IM23" s="278"/>
      <c r="IN23" s="278"/>
      <c r="IO23" s="278"/>
      <c r="IP23" s="278"/>
      <c r="IQ23" s="278"/>
      <c r="IR23" s="278"/>
      <c r="IS23" s="278"/>
      <c r="IT23" s="278"/>
      <c r="IU23" s="278"/>
      <c r="IV23" s="278"/>
    </row>
    <row r="24" spans="1:256" s="283" customFormat="1" ht="12.75" customHeight="1" x14ac:dyDescent="0.2">
      <c r="A24" s="289" t="s">
        <v>314</v>
      </c>
      <c r="B24" s="290">
        <v>16947</v>
      </c>
      <c r="C24" s="291">
        <v>-2090</v>
      </c>
      <c r="D24" s="291"/>
      <c r="E24" s="291">
        <v>1360</v>
      </c>
      <c r="F24" s="291">
        <v>-1354</v>
      </c>
      <c r="G24" s="291">
        <v>657</v>
      </c>
      <c r="H24" s="291">
        <v>174</v>
      </c>
      <c r="I24" s="291">
        <v>869</v>
      </c>
      <c r="J24" s="290">
        <v>16563</v>
      </c>
      <c r="K24" s="277"/>
      <c r="L24" s="279"/>
      <c r="M24" s="279"/>
      <c r="N24" s="292"/>
      <c r="O24" s="292"/>
      <c r="P24" s="292"/>
      <c r="Q24" s="292"/>
      <c r="R24" s="292"/>
      <c r="S24" s="292"/>
      <c r="T24" s="106"/>
      <c r="U24" s="106"/>
      <c r="V24" s="293"/>
      <c r="W24" s="293"/>
      <c r="X24" s="293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  <c r="CX24" s="278"/>
      <c r="CY24" s="278"/>
      <c r="CZ24" s="278"/>
      <c r="DA24" s="278"/>
      <c r="DB24" s="278"/>
      <c r="DC24" s="278"/>
      <c r="DD24" s="278"/>
      <c r="DE24" s="278"/>
      <c r="DF24" s="278"/>
      <c r="DG24" s="278"/>
      <c r="DH24" s="278"/>
      <c r="DI24" s="278"/>
      <c r="DJ24" s="278"/>
      <c r="DK24" s="278"/>
      <c r="DL24" s="278"/>
      <c r="DM24" s="278"/>
      <c r="DN24" s="278"/>
      <c r="DO24" s="278"/>
      <c r="DP24" s="278"/>
      <c r="DQ24" s="278"/>
      <c r="DR24" s="278"/>
      <c r="DS24" s="278"/>
      <c r="DT24" s="278"/>
      <c r="DU24" s="278"/>
      <c r="DV24" s="278"/>
      <c r="DW24" s="278"/>
      <c r="DX24" s="278"/>
      <c r="DY24" s="278"/>
      <c r="DZ24" s="278"/>
      <c r="EA24" s="278"/>
      <c r="EB24" s="278"/>
      <c r="EC24" s="278"/>
      <c r="ED24" s="278"/>
      <c r="EE24" s="278"/>
      <c r="EF24" s="278"/>
      <c r="EG24" s="278"/>
      <c r="EH24" s="278"/>
      <c r="EI24" s="278"/>
      <c r="EJ24" s="278"/>
      <c r="EK24" s="278"/>
      <c r="EL24" s="278"/>
      <c r="EM24" s="278"/>
      <c r="EN24" s="278"/>
      <c r="EO24" s="278"/>
      <c r="EP24" s="278"/>
      <c r="EQ24" s="278"/>
      <c r="ER24" s="278"/>
      <c r="ES24" s="278"/>
      <c r="ET24" s="278"/>
      <c r="EU24" s="278"/>
      <c r="EV24" s="278"/>
      <c r="EW24" s="278"/>
      <c r="EX24" s="278"/>
      <c r="EY24" s="278"/>
      <c r="EZ24" s="278"/>
      <c r="FA24" s="278"/>
      <c r="FB24" s="278"/>
      <c r="FC24" s="278"/>
      <c r="FD24" s="278"/>
      <c r="FE24" s="278"/>
      <c r="FF24" s="278"/>
      <c r="FG24" s="278"/>
      <c r="FH24" s="278"/>
      <c r="FI24" s="278"/>
      <c r="FJ24" s="278"/>
      <c r="FK24" s="278"/>
      <c r="FL24" s="278"/>
      <c r="FM24" s="278"/>
      <c r="FN24" s="278"/>
      <c r="FO24" s="278"/>
      <c r="FP24" s="278"/>
      <c r="FQ24" s="278"/>
      <c r="FR24" s="278"/>
      <c r="FS24" s="278"/>
      <c r="FT24" s="278"/>
      <c r="FU24" s="278"/>
      <c r="FV24" s="278"/>
      <c r="FW24" s="278"/>
      <c r="FX24" s="278"/>
      <c r="FY24" s="278"/>
      <c r="FZ24" s="278"/>
      <c r="GA24" s="278"/>
      <c r="GB24" s="278"/>
      <c r="GC24" s="278"/>
      <c r="GD24" s="278"/>
      <c r="GE24" s="278"/>
      <c r="GF24" s="278"/>
      <c r="GG24" s="278"/>
      <c r="GH24" s="278"/>
      <c r="GI24" s="278"/>
      <c r="GJ24" s="278"/>
      <c r="GK24" s="278"/>
      <c r="GL24" s="278"/>
      <c r="GM24" s="278"/>
      <c r="GN24" s="278"/>
      <c r="GO24" s="278"/>
      <c r="GP24" s="278"/>
      <c r="GQ24" s="278"/>
      <c r="GR24" s="278"/>
      <c r="GS24" s="278"/>
      <c r="GT24" s="278"/>
      <c r="GU24" s="278"/>
      <c r="GV24" s="278"/>
      <c r="GW24" s="278"/>
      <c r="GX24" s="278"/>
      <c r="GY24" s="278"/>
      <c r="GZ24" s="278"/>
      <c r="HA24" s="278"/>
      <c r="HB24" s="278"/>
      <c r="HC24" s="278"/>
      <c r="HD24" s="278"/>
      <c r="HE24" s="278"/>
      <c r="HF24" s="278"/>
      <c r="HG24" s="278"/>
      <c r="HH24" s="278"/>
      <c r="HI24" s="278"/>
      <c r="HJ24" s="278"/>
      <c r="HK24" s="278"/>
      <c r="HL24" s="278"/>
      <c r="HM24" s="278"/>
      <c r="HN24" s="278"/>
      <c r="HO24" s="278"/>
      <c r="HP24" s="278"/>
      <c r="HQ24" s="278"/>
      <c r="HR24" s="278"/>
      <c r="HS24" s="278"/>
      <c r="HT24" s="278"/>
      <c r="HU24" s="278"/>
      <c r="HV24" s="278"/>
      <c r="HW24" s="278"/>
      <c r="HX24" s="278"/>
      <c r="HY24" s="278"/>
      <c r="HZ24" s="278"/>
      <c r="IA24" s="278"/>
      <c r="IB24" s="278"/>
      <c r="IC24" s="278"/>
      <c r="ID24" s="278"/>
      <c r="IE24" s="278"/>
      <c r="IF24" s="278"/>
      <c r="IG24" s="278"/>
      <c r="IH24" s="278"/>
      <c r="II24" s="278"/>
      <c r="IJ24" s="278"/>
      <c r="IK24" s="278"/>
      <c r="IL24" s="278"/>
      <c r="IM24" s="278"/>
      <c r="IN24" s="278"/>
      <c r="IO24" s="278"/>
      <c r="IP24" s="278"/>
      <c r="IQ24" s="278"/>
      <c r="IR24" s="278"/>
      <c r="IS24" s="278"/>
      <c r="IT24" s="278"/>
      <c r="IU24" s="278"/>
      <c r="IV24" s="278"/>
    </row>
    <row r="25" spans="1:256" s="283" customFormat="1" ht="12.75" customHeight="1" x14ac:dyDescent="0.2">
      <c r="A25" s="289" t="s">
        <v>315</v>
      </c>
      <c r="B25" s="290">
        <v>17677</v>
      </c>
      <c r="C25" s="291">
        <v>-2209</v>
      </c>
      <c r="D25" s="291"/>
      <c r="E25" s="291">
        <v>1414</v>
      </c>
      <c r="F25" s="291">
        <v>-1412</v>
      </c>
      <c r="G25" s="291">
        <v>656</v>
      </c>
      <c r="H25" s="291">
        <v>113</v>
      </c>
      <c r="I25" s="291">
        <v>1077</v>
      </c>
      <c r="J25" s="290">
        <v>17316</v>
      </c>
      <c r="K25" s="277"/>
      <c r="L25" s="279"/>
      <c r="M25" s="279"/>
      <c r="N25" s="292"/>
      <c r="O25" s="292"/>
      <c r="P25" s="292"/>
      <c r="Q25" s="292"/>
      <c r="R25" s="292"/>
      <c r="S25" s="292"/>
      <c r="T25" s="106"/>
      <c r="U25" s="106"/>
      <c r="V25" s="293"/>
      <c r="W25" s="293"/>
      <c r="X25" s="293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  <c r="FE25" s="278"/>
      <c r="FF25" s="278"/>
      <c r="FG25" s="278"/>
      <c r="FH25" s="278"/>
      <c r="FI25" s="278"/>
      <c r="FJ25" s="278"/>
      <c r="FK25" s="278"/>
      <c r="FL25" s="278"/>
      <c r="FM25" s="278"/>
      <c r="FN25" s="278"/>
      <c r="FO25" s="278"/>
      <c r="FP25" s="278"/>
      <c r="FQ25" s="278"/>
      <c r="FR25" s="278"/>
      <c r="FS25" s="278"/>
      <c r="FT25" s="278"/>
      <c r="FU25" s="278"/>
      <c r="FV25" s="278"/>
      <c r="FW25" s="278"/>
      <c r="FX25" s="278"/>
      <c r="FY25" s="278"/>
      <c r="FZ25" s="278"/>
      <c r="GA25" s="278"/>
      <c r="GB25" s="278"/>
      <c r="GC25" s="278"/>
      <c r="GD25" s="278"/>
      <c r="GE25" s="278"/>
      <c r="GF25" s="278"/>
      <c r="GG25" s="278"/>
      <c r="GH25" s="278"/>
      <c r="GI25" s="278"/>
      <c r="GJ25" s="278"/>
      <c r="GK25" s="278"/>
      <c r="GL25" s="278"/>
      <c r="GM25" s="278"/>
      <c r="GN25" s="278"/>
      <c r="GO25" s="278"/>
      <c r="GP25" s="278"/>
      <c r="GQ25" s="278"/>
      <c r="GR25" s="278"/>
      <c r="GS25" s="278"/>
      <c r="GT25" s="278"/>
      <c r="GU25" s="278"/>
      <c r="GV25" s="278"/>
      <c r="GW25" s="278"/>
      <c r="GX25" s="278"/>
      <c r="GY25" s="278"/>
      <c r="GZ25" s="278"/>
      <c r="HA25" s="278"/>
      <c r="HB25" s="278"/>
      <c r="HC25" s="278"/>
      <c r="HD25" s="278"/>
      <c r="HE25" s="278"/>
      <c r="HF25" s="278"/>
      <c r="HG25" s="278"/>
      <c r="HH25" s="278"/>
      <c r="HI25" s="278"/>
      <c r="HJ25" s="278"/>
      <c r="HK25" s="278"/>
      <c r="HL25" s="278"/>
      <c r="HM25" s="278"/>
      <c r="HN25" s="278"/>
      <c r="HO25" s="278"/>
      <c r="HP25" s="278"/>
      <c r="HQ25" s="278"/>
      <c r="HR25" s="278"/>
      <c r="HS25" s="278"/>
      <c r="HT25" s="278"/>
      <c r="HU25" s="278"/>
      <c r="HV25" s="278"/>
      <c r="HW25" s="278"/>
      <c r="HX25" s="278"/>
      <c r="HY25" s="278"/>
      <c r="HZ25" s="278"/>
      <c r="IA25" s="278"/>
      <c r="IB25" s="278"/>
      <c r="IC25" s="278"/>
      <c r="ID25" s="278"/>
      <c r="IE25" s="278"/>
      <c r="IF25" s="278"/>
      <c r="IG25" s="278"/>
      <c r="IH25" s="278"/>
      <c r="II25" s="278"/>
      <c r="IJ25" s="278"/>
      <c r="IK25" s="278"/>
      <c r="IL25" s="278"/>
      <c r="IM25" s="278"/>
      <c r="IN25" s="278"/>
      <c r="IO25" s="278"/>
      <c r="IP25" s="278"/>
      <c r="IQ25" s="278"/>
      <c r="IR25" s="278"/>
      <c r="IS25" s="278"/>
      <c r="IT25" s="278"/>
      <c r="IU25" s="278"/>
      <c r="IV25" s="278"/>
    </row>
    <row r="26" spans="1:256" s="283" customFormat="1" ht="18" customHeight="1" x14ac:dyDescent="0.2">
      <c r="A26" s="289" t="s">
        <v>316</v>
      </c>
      <c r="B26" s="290">
        <v>17187</v>
      </c>
      <c r="C26" s="291">
        <v>-2134</v>
      </c>
      <c r="D26" s="291"/>
      <c r="E26" s="291">
        <v>1550</v>
      </c>
      <c r="F26" s="291">
        <v>-1540</v>
      </c>
      <c r="G26" s="291">
        <v>657</v>
      </c>
      <c r="H26" s="291">
        <v>53</v>
      </c>
      <c r="I26" s="291">
        <v>4060</v>
      </c>
      <c r="J26" s="290">
        <v>19833</v>
      </c>
      <c r="K26" s="277"/>
      <c r="L26" s="279"/>
      <c r="M26" s="279"/>
      <c r="N26" s="292"/>
      <c r="O26" s="292"/>
      <c r="P26" s="292"/>
      <c r="Q26" s="292"/>
      <c r="R26" s="292"/>
      <c r="S26" s="292"/>
      <c r="T26" s="106"/>
      <c r="U26" s="106"/>
      <c r="V26" s="293"/>
      <c r="W26" s="293"/>
      <c r="X26" s="293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  <c r="CX26" s="278"/>
      <c r="CY26" s="278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278"/>
      <c r="EB26" s="278"/>
      <c r="EC26" s="278"/>
      <c r="ED26" s="278"/>
      <c r="EE26" s="278"/>
      <c r="EF26" s="278"/>
      <c r="EG26" s="278"/>
      <c r="EH26" s="278"/>
      <c r="EI26" s="278"/>
      <c r="EJ26" s="278"/>
      <c r="EK26" s="278"/>
      <c r="EL26" s="278"/>
      <c r="EM26" s="278"/>
      <c r="EN26" s="278"/>
      <c r="EO26" s="278"/>
      <c r="EP26" s="278"/>
      <c r="EQ26" s="278"/>
      <c r="ER26" s="278"/>
      <c r="ES26" s="278"/>
      <c r="ET26" s="278"/>
      <c r="EU26" s="278"/>
      <c r="EV26" s="278"/>
      <c r="EW26" s="278"/>
      <c r="EX26" s="278"/>
      <c r="EY26" s="278"/>
      <c r="EZ26" s="278"/>
      <c r="FA26" s="278"/>
      <c r="FB26" s="278"/>
      <c r="FC26" s="278"/>
      <c r="FD26" s="278"/>
      <c r="FE26" s="278"/>
      <c r="FF26" s="278"/>
      <c r="FG26" s="278"/>
      <c r="FH26" s="278"/>
      <c r="FI26" s="278"/>
      <c r="FJ26" s="278"/>
      <c r="FK26" s="278"/>
      <c r="FL26" s="278"/>
      <c r="FM26" s="278"/>
      <c r="FN26" s="278"/>
      <c r="FO26" s="278"/>
      <c r="FP26" s="278"/>
      <c r="FQ26" s="278"/>
      <c r="FR26" s="278"/>
      <c r="FS26" s="278"/>
      <c r="FT26" s="278"/>
      <c r="FU26" s="278"/>
      <c r="FV26" s="278"/>
      <c r="FW26" s="278"/>
      <c r="FX26" s="278"/>
      <c r="FY26" s="278"/>
      <c r="FZ26" s="278"/>
      <c r="GA26" s="278"/>
      <c r="GB26" s="278"/>
      <c r="GC26" s="278"/>
      <c r="GD26" s="278"/>
      <c r="GE26" s="278"/>
      <c r="GF26" s="278"/>
      <c r="GG26" s="278"/>
      <c r="GH26" s="278"/>
      <c r="GI26" s="278"/>
      <c r="GJ26" s="278"/>
      <c r="GK26" s="278"/>
      <c r="GL26" s="278"/>
      <c r="GM26" s="278"/>
      <c r="GN26" s="278"/>
      <c r="GO26" s="278"/>
      <c r="GP26" s="278"/>
      <c r="GQ26" s="278"/>
      <c r="GR26" s="278"/>
      <c r="GS26" s="278"/>
      <c r="GT26" s="278"/>
      <c r="GU26" s="278"/>
      <c r="GV26" s="278"/>
      <c r="GW26" s="278"/>
      <c r="GX26" s="278"/>
      <c r="GY26" s="278"/>
      <c r="GZ26" s="278"/>
      <c r="HA26" s="278"/>
      <c r="HB26" s="278"/>
      <c r="HC26" s="278"/>
      <c r="HD26" s="278"/>
      <c r="HE26" s="278"/>
      <c r="HF26" s="278"/>
      <c r="HG26" s="278"/>
      <c r="HH26" s="278"/>
      <c r="HI26" s="278"/>
      <c r="HJ26" s="278"/>
      <c r="HK26" s="278"/>
      <c r="HL26" s="278"/>
      <c r="HM26" s="278"/>
      <c r="HN26" s="278"/>
      <c r="HO26" s="278"/>
      <c r="HP26" s="278"/>
      <c r="HQ26" s="278"/>
      <c r="HR26" s="278"/>
      <c r="HS26" s="278"/>
      <c r="HT26" s="278"/>
      <c r="HU26" s="278"/>
      <c r="HV26" s="278"/>
      <c r="HW26" s="278"/>
      <c r="HX26" s="278"/>
      <c r="HY26" s="278"/>
      <c r="HZ26" s="278"/>
      <c r="IA26" s="278"/>
      <c r="IB26" s="278"/>
      <c r="IC26" s="278"/>
      <c r="ID26" s="278"/>
      <c r="IE26" s="278"/>
      <c r="IF26" s="278"/>
      <c r="IG26" s="278"/>
      <c r="IH26" s="278"/>
      <c r="II26" s="278"/>
      <c r="IJ26" s="278"/>
      <c r="IK26" s="278"/>
      <c r="IL26" s="278"/>
      <c r="IM26" s="278"/>
      <c r="IN26" s="278"/>
      <c r="IO26" s="278"/>
      <c r="IP26" s="278"/>
      <c r="IQ26" s="278"/>
      <c r="IR26" s="278"/>
      <c r="IS26" s="278"/>
      <c r="IT26" s="278"/>
      <c r="IU26" s="278"/>
      <c r="IV26" s="278"/>
    </row>
    <row r="27" spans="1:256" s="283" customFormat="1" ht="12.75" customHeight="1" x14ac:dyDescent="0.2">
      <c r="A27" s="294">
        <v>2011</v>
      </c>
      <c r="B27" s="290">
        <v>17557</v>
      </c>
      <c r="C27" s="291">
        <v>-2114</v>
      </c>
      <c r="D27" s="291"/>
      <c r="E27" s="291">
        <v>1609</v>
      </c>
      <c r="F27" s="291">
        <v>-1610</v>
      </c>
      <c r="G27" s="291">
        <v>657</v>
      </c>
      <c r="H27" s="291" t="s">
        <v>318</v>
      </c>
      <c r="I27" s="291">
        <v>7565</v>
      </c>
      <c r="J27" s="290">
        <v>23664</v>
      </c>
      <c r="K27" s="277"/>
      <c r="L27" s="279"/>
      <c r="M27" s="279"/>
      <c r="N27" s="292"/>
      <c r="O27" s="292"/>
      <c r="P27" s="292"/>
      <c r="Q27" s="292"/>
      <c r="R27" s="292"/>
      <c r="S27" s="292"/>
      <c r="T27" s="106"/>
      <c r="U27" s="106"/>
      <c r="V27" s="293"/>
      <c r="W27" s="293"/>
      <c r="X27" s="293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  <c r="CX27" s="278"/>
      <c r="CY27" s="278"/>
      <c r="CZ27" s="278"/>
      <c r="DA27" s="278"/>
      <c r="DB27" s="278"/>
      <c r="DC27" s="278"/>
      <c r="DD27" s="278"/>
      <c r="DE27" s="278"/>
      <c r="DF27" s="278"/>
      <c r="DG27" s="278"/>
      <c r="DH27" s="278"/>
      <c r="DI27" s="278"/>
      <c r="DJ27" s="278"/>
      <c r="DK27" s="278"/>
      <c r="DL27" s="278"/>
      <c r="DM27" s="278"/>
      <c r="DN27" s="278"/>
      <c r="DO27" s="278"/>
      <c r="DP27" s="278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8"/>
      <c r="EB27" s="278"/>
      <c r="EC27" s="278"/>
      <c r="ED27" s="278"/>
      <c r="EE27" s="278"/>
      <c r="EF27" s="278"/>
      <c r="EG27" s="278"/>
      <c r="EH27" s="278"/>
      <c r="EI27" s="278"/>
      <c r="EJ27" s="278"/>
      <c r="EK27" s="278"/>
      <c r="EL27" s="278"/>
      <c r="EM27" s="278"/>
      <c r="EN27" s="278"/>
      <c r="EO27" s="278"/>
      <c r="EP27" s="278"/>
      <c r="EQ27" s="278"/>
      <c r="ER27" s="278"/>
      <c r="ES27" s="278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  <c r="FE27" s="278"/>
      <c r="FF27" s="278"/>
      <c r="FG27" s="278"/>
      <c r="FH27" s="278"/>
      <c r="FI27" s="278"/>
      <c r="FJ27" s="278"/>
      <c r="FK27" s="278"/>
      <c r="FL27" s="278"/>
      <c r="FM27" s="278"/>
      <c r="FN27" s="278"/>
      <c r="FO27" s="278"/>
      <c r="FP27" s="278"/>
      <c r="FQ27" s="278"/>
      <c r="FR27" s="278"/>
      <c r="FS27" s="278"/>
      <c r="FT27" s="278"/>
      <c r="FU27" s="278"/>
      <c r="FV27" s="278"/>
      <c r="FW27" s="278"/>
      <c r="FX27" s="278"/>
      <c r="FY27" s="278"/>
      <c r="FZ27" s="278"/>
      <c r="GA27" s="278"/>
      <c r="GB27" s="278"/>
      <c r="GC27" s="278"/>
      <c r="GD27" s="278"/>
      <c r="GE27" s="278"/>
      <c r="GF27" s="278"/>
      <c r="GG27" s="278"/>
      <c r="GH27" s="278"/>
      <c r="GI27" s="278"/>
      <c r="GJ27" s="278"/>
      <c r="GK27" s="278"/>
      <c r="GL27" s="278"/>
      <c r="GM27" s="278"/>
      <c r="GN27" s="278"/>
      <c r="GO27" s="278"/>
      <c r="GP27" s="278"/>
      <c r="GQ27" s="278"/>
      <c r="GR27" s="278"/>
      <c r="GS27" s="278"/>
      <c r="GT27" s="278"/>
      <c r="GU27" s="278"/>
      <c r="GV27" s="278"/>
      <c r="GW27" s="278"/>
      <c r="GX27" s="278"/>
      <c r="GY27" s="278"/>
      <c r="GZ27" s="278"/>
      <c r="HA27" s="278"/>
      <c r="HB27" s="278"/>
      <c r="HC27" s="278"/>
      <c r="HD27" s="278"/>
      <c r="HE27" s="278"/>
      <c r="HF27" s="278"/>
      <c r="HG27" s="278"/>
      <c r="HH27" s="278"/>
      <c r="HI27" s="278"/>
      <c r="HJ27" s="278"/>
      <c r="HK27" s="278"/>
      <c r="HL27" s="278"/>
      <c r="HM27" s="278"/>
      <c r="HN27" s="278"/>
      <c r="HO27" s="278"/>
      <c r="HP27" s="278"/>
      <c r="HQ27" s="278"/>
      <c r="HR27" s="278"/>
      <c r="HS27" s="278"/>
      <c r="HT27" s="278"/>
      <c r="HU27" s="278"/>
      <c r="HV27" s="278"/>
      <c r="HW27" s="278"/>
      <c r="HX27" s="278"/>
      <c r="HY27" s="278"/>
      <c r="HZ27" s="278"/>
      <c r="IA27" s="278"/>
      <c r="IB27" s="278"/>
      <c r="IC27" s="278"/>
      <c r="ID27" s="278"/>
      <c r="IE27" s="278"/>
      <c r="IF27" s="278"/>
      <c r="IG27" s="278"/>
      <c r="IH27" s="278"/>
      <c r="II27" s="278"/>
      <c r="IJ27" s="278"/>
      <c r="IK27" s="278"/>
      <c r="IL27" s="278"/>
      <c r="IM27" s="278"/>
      <c r="IN27" s="278"/>
      <c r="IO27" s="278"/>
      <c r="IP27" s="278"/>
      <c r="IQ27" s="278"/>
      <c r="IR27" s="278"/>
      <c r="IS27" s="278"/>
      <c r="IT27" s="278"/>
      <c r="IU27" s="278"/>
      <c r="IV27" s="278"/>
    </row>
    <row r="28" spans="1:256" s="283" customFormat="1" ht="12.75" customHeight="1" x14ac:dyDescent="0.2">
      <c r="A28" s="294">
        <v>2012</v>
      </c>
      <c r="B28" s="290">
        <v>25218</v>
      </c>
      <c r="C28" s="291">
        <v>-388</v>
      </c>
      <c r="D28" s="291"/>
      <c r="E28" s="291">
        <v>1563</v>
      </c>
      <c r="F28" s="291">
        <v>-1556</v>
      </c>
      <c r="G28" s="291">
        <v>657</v>
      </c>
      <c r="H28" s="291" t="s">
        <v>318</v>
      </c>
      <c r="I28" s="291">
        <v>-1843</v>
      </c>
      <c r="J28" s="290">
        <v>23651</v>
      </c>
      <c r="K28" s="277"/>
      <c r="L28" s="279"/>
      <c r="M28" s="279"/>
      <c r="N28" s="292"/>
      <c r="O28" s="292"/>
      <c r="P28" s="292"/>
      <c r="Q28" s="292"/>
      <c r="R28" s="292"/>
      <c r="S28" s="292"/>
      <c r="T28" s="106"/>
      <c r="U28" s="106"/>
      <c r="V28" s="293"/>
      <c r="W28" s="293"/>
      <c r="X28" s="293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278"/>
      <c r="DW28" s="278"/>
      <c r="DX28" s="278"/>
      <c r="DY28" s="278"/>
      <c r="DZ28" s="278"/>
      <c r="EA28" s="278"/>
      <c r="EB28" s="278"/>
      <c r="EC28" s="278"/>
      <c r="ED28" s="278"/>
      <c r="EE28" s="278"/>
      <c r="EF28" s="278"/>
      <c r="EG28" s="278"/>
      <c r="EH28" s="278"/>
      <c r="EI28" s="278"/>
      <c r="EJ28" s="278"/>
      <c r="EK28" s="278"/>
      <c r="EL28" s="278"/>
      <c r="EM28" s="278"/>
      <c r="EN28" s="278"/>
      <c r="EO28" s="278"/>
      <c r="EP28" s="278"/>
      <c r="EQ28" s="278"/>
      <c r="ER28" s="278"/>
      <c r="ES28" s="278"/>
      <c r="ET28" s="278"/>
      <c r="EU28" s="278"/>
      <c r="EV28" s="278"/>
      <c r="EW28" s="278"/>
      <c r="EX28" s="278"/>
      <c r="EY28" s="278"/>
      <c r="EZ28" s="278"/>
      <c r="FA28" s="278"/>
      <c r="FB28" s="278"/>
      <c r="FC28" s="278"/>
      <c r="FD28" s="278"/>
      <c r="FE28" s="278"/>
      <c r="FF28" s="278"/>
      <c r="FG28" s="278"/>
      <c r="FH28" s="278"/>
      <c r="FI28" s="278"/>
      <c r="FJ28" s="278"/>
      <c r="FK28" s="278"/>
      <c r="FL28" s="278"/>
      <c r="FM28" s="278"/>
      <c r="FN28" s="278"/>
      <c r="FO28" s="278"/>
      <c r="FP28" s="278"/>
      <c r="FQ28" s="278"/>
      <c r="FR28" s="278"/>
      <c r="FS28" s="278"/>
      <c r="FT28" s="278"/>
      <c r="FU28" s="278"/>
      <c r="FV28" s="278"/>
      <c r="FW28" s="278"/>
      <c r="FX28" s="278"/>
      <c r="FY28" s="278"/>
      <c r="FZ28" s="278"/>
      <c r="GA28" s="278"/>
      <c r="GB28" s="278"/>
      <c r="GC28" s="278"/>
      <c r="GD28" s="278"/>
      <c r="GE28" s="278"/>
      <c r="GF28" s="278"/>
      <c r="GG28" s="278"/>
      <c r="GH28" s="278"/>
      <c r="GI28" s="278"/>
      <c r="GJ28" s="278"/>
      <c r="GK28" s="278"/>
      <c r="GL28" s="278"/>
      <c r="GM28" s="278"/>
      <c r="GN28" s="278"/>
      <c r="GO28" s="278"/>
      <c r="GP28" s="278"/>
      <c r="GQ28" s="278"/>
      <c r="GR28" s="278"/>
      <c r="GS28" s="278"/>
      <c r="GT28" s="278"/>
      <c r="GU28" s="278"/>
      <c r="GV28" s="278"/>
      <c r="GW28" s="278"/>
      <c r="GX28" s="278"/>
      <c r="GY28" s="278"/>
      <c r="GZ28" s="278"/>
      <c r="HA28" s="278"/>
      <c r="HB28" s="278"/>
      <c r="HC28" s="278"/>
      <c r="HD28" s="278"/>
      <c r="HE28" s="278"/>
      <c r="HF28" s="278"/>
      <c r="HG28" s="278"/>
      <c r="HH28" s="278"/>
      <c r="HI28" s="278"/>
      <c r="HJ28" s="278"/>
      <c r="HK28" s="278"/>
      <c r="HL28" s="278"/>
      <c r="HM28" s="278"/>
      <c r="HN28" s="278"/>
      <c r="HO28" s="278"/>
      <c r="HP28" s="278"/>
      <c r="HQ28" s="278"/>
      <c r="HR28" s="278"/>
      <c r="HS28" s="278"/>
      <c r="HT28" s="278"/>
      <c r="HU28" s="278"/>
      <c r="HV28" s="278"/>
      <c r="HW28" s="278"/>
      <c r="HX28" s="278"/>
      <c r="HY28" s="278"/>
      <c r="HZ28" s="278"/>
      <c r="IA28" s="278"/>
      <c r="IB28" s="278"/>
      <c r="IC28" s="278"/>
      <c r="ID28" s="278"/>
      <c r="IE28" s="278"/>
      <c r="IF28" s="278"/>
      <c r="IG28" s="278"/>
      <c r="IH28" s="278"/>
      <c r="II28" s="278"/>
      <c r="IJ28" s="278"/>
      <c r="IK28" s="278"/>
      <c r="IL28" s="278"/>
      <c r="IM28" s="278"/>
      <c r="IN28" s="278"/>
      <c r="IO28" s="278"/>
      <c r="IP28" s="278"/>
      <c r="IQ28" s="278"/>
      <c r="IR28" s="278"/>
      <c r="IS28" s="278"/>
      <c r="IT28" s="278"/>
      <c r="IU28" s="278"/>
      <c r="IV28" s="278"/>
    </row>
    <row r="29" spans="1:256" s="283" customFormat="1" ht="12.75" customHeight="1" x14ac:dyDescent="0.2">
      <c r="A29" s="294">
        <v>2013</v>
      </c>
      <c r="B29" s="290">
        <v>26566</v>
      </c>
      <c r="C29" s="291">
        <v>-516</v>
      </c>
      <c r="D29" s="291"/>
      <c r="E29" s="291">
        <v>1612</v>
      </c>
      <c r="F29" s="291">
        <v>-1614</v>
      </c>
      <c r="G29" s="291">
        <v>657</v>
      </c>
      <c r="H29" s="291" t="s">
        <v>318</v>
      </c>
      <c r="I29" s="291">
        <v>-2255</v>
      </c>
      <c r="J29" s="290">
        <v>24450</v>
      </c>
      <c r="K29" s="277"/>
      <c r="L29" s="279"/>
      <c r="M29" s="279"/>
      <c r="N29" s="292"/>
      <c r="O29" s="292"/>
      <c r="P29" s="292"/>
      <c r="Q29" s="292"/>
      <c r="R29" s="292"/>
      <c r="S29" s="292"/>
      <c r="T29" s="106"/>
      <c r="U29" s="106"/>
      <c r="V29" s="293"/>
      <c r="W29" s="293"/>
      <c r="X29" s="293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  <c r="EE29" s="278"/>
      <c r="EF29" s="278"/>
      <c r="EG29" s="278"/>
      <c r="EH29" s="278"/>
      <c r="EI29" s="278"/>
      <c r="EJ29" s="278"/>
      <c r="EK29" s="278"/>
      <c r="EL29" s="278"/>
      <c r="EM29" s="278"/>
      <c r="EN29" s="278"/>
      <c r="EO29" s="278"/>
      <c r="EP29" s="278"/>
      <c r="EQ29" s="278"/>
      <c r="ER29" s="278"/>
      <c r="ES29" s="278"/>
      <c r="ET29" s="278"/>
      <c r="EU29" s="278"/>
      <c r="EV29" s="278"/>
      <c r="EW29" s="278"/>
      <c r="EX29" s="278"/>
      <c r="EY29" s="278"/>
      <c r="EZ29" s="278"/>
      <c r="FA29" s="278"/>
      <c r="FB29" s="278"/>
      <c r="FC29" s="278"/>
      <c r="FD29" s="278"/>
      <c r="FE29" s="278"/>
      <c r="FF29" s="278"/>
      <c r="FG29" s="278"/>
      <c r="FH29" s="278"/>
      <c r="FI29" s="278"/>
      <c r="FJ29" s="278"/>
      <c r="FK29" s="278"/>
      <c r="FL29" s="278"/>
      <c r="FM29" s="278"/>
      <c r="FN29" s="278"/>
      <c r="FO29" s="278"/>
      <c r="FP29" s="278"/>
      <c r="FQ29" s="278"/>
      <c r="FR29" s="278"/>
      <c r="FS29" s="278"/>
      <c r="FT29" s="278"/>
      <c r="FU29" s="278"/>
      <c r="FV29" s="278"/>
      <c r="FW29" s="278"/>
      <c r="FX29" s="278"/>
      <c r="FY29" s="278"/>
      <c r="FZ29" s="278"/>
      <c r="GA29" s="278"/>
      <c r="GB29" s="278"/>
      <c r="GC29" s="278"/>
      <c r="GD29" s="278"/>
      <c r="GE29" s="278"/>
      <c r="GF29" s="278"/>
      <c r="GG29" s="278"/>
      <c r="GH29" s="278"/>
      <c r="GI29" s="278"/>
      <c r="GJ29" s="278"/>
      <c r="GK29" s="278"/>
      <c r="GL29" s="278"/>
      <c r="GM29" s="278"/>
      <c r="GN29" s="278"/>
      <c r="GO29" s="278"/>
      <c r="GP29" s="278"/>
      <c r="GQ29" s="278"/>
      <c r="GR29" s="278"/>
      <c r="GS29" s="278"/>
      <c r="GT29" s="278"/>
      <c r="GU29" s="278"/>
      <c r="GV29" s="278"/>
      <c r="GW29" s="278"/>
      <c r="GX29" s="278"/>
      <c r="GY29" s="278"/>
      <c r="GZ29" s="278"/>
      <c r="HA29" s="278"/>
      <c r="HB29" s="278"/>
      <c r="HC29" s="278"/>
      <c r="HD29" s="278"/>
      <c r="HE29" s="278"/>
      <c r="HF29" s="278"/>
      <c r="HG29" s="278"/>
      <c r="HH29" s="278"/>
      <c r="HI29" s="278"/>
      <c r="HJ29" s="278"/>
      <c r="HK29" s="278"/>
      <c r="HL29" s="278"/>
      <c r="HM29" s="278"/>
      <c r="HN29" s="278"/>
      <c r="HO29" s="278"/>
      <c r="HP29" s="278"/>
      <c r="HQ29" s="278"/>
      <c r="HR29" s="278"/>
      <c r="HS29" s="278"/>
      <c r="HT29" s="278"/>
      <c r="HU29" s="278"/>
      <c r="HV29" s="278"/>
      <c r="HW29" s="278"/>
      <c r="HX29" s="278"/>
      <c r="HY29" s="278"/>
      <c r="HZ29" s="278"/>
      <c r="IA29" s="278"/>
      <c r="IB29" s="278"/>
      <c r="IC29" s="278"/>
      <c r="ID29" s="278"/>
      <c r="IE29" s="278"/>
      <c r="IF29" s="278"/>
      <c r="IG29" s="278"/>
      <c r="IH29" s="278"/>
      <c r="II29" s="278"/>
      <c r="IJ29" s="278"/>
      <c r="IK29" s="278"/>
      <c r="IL29" s="278"/>
      <c r="IM29" s="278"/>
      <c r="IN29" s="278"/>
      <c r="IO29" s="278"/>
      <c r="IP29" s="278"/>
      <c r="IQ29" s="278"/>
      <c r="IR29" s="278"/>
      <c r="IS29" s="278"/>
      <c r="IT29" s="278"/>
      <c r="IU29" s="278"/>
      <c r="IV29" s="278"/>
    </row>
    <row r="30" spans="1:256" s="283" customFormat="1" ht="12.75" customHeight="1" x14ac:dyDescent="0.2">
      <c r="A30" s="294">
        <v>2014</v>
      </c>
      <c r="B30" s="290">
        <v>27101</v>
      </c>
      <c r="C30" s="291">
        <v>-335</v>
      </c>
      <c r="D30" s="291"/>
      <c r="E30" s="291">
        <v>2018</v>
      </c>
      <c r="F30" s="291">
        <v>-2022</v>
      </c>
      <c r="G30" s="291">
        <v>638</v>
      </c>
      <c r="H30" s="291">
        <v>911</v>
      </c>
      <c r="I30" s="291">
        <v>-2414</v>
      </c>
      <c r="J30" s="290">
        <v>25897</v>
      </c>
      <c r="K30" s="277"/>
      <c r="L30" s="279"/>
      <c r="M30" s="279"/>
      <c r="N30" s="292"/>
      <c r="O30" s="292"/>
      <c r="P30" s="292"/>
      <c r="Q30" s="292"/>
      <c r="R30" s="292"/>
      <c r="S30" s="292"/>
      <c r="T30" s="106"/>
      <c r="U30" s="106"/>
      <c r="V30" s="293"/>
      <c r="W30" s="293"/>
      <c r="X30" s="293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  <c r="EE30" s="278"/>
      <c r="EF30" s="278"/>
      <c r="EG30" s="278"/>
      <c r="EH30" s="278"/>
      <c r="EI30" s="278"/>
      <c r="EJ30" s="278"/>
      <c r="EK30" s="278"/>
      <c r="EL30" s="278"/>
      <c r="EM30" s="278"/>
      <c r="EN30" s="278"/>
      <c r="EO30" s="278"/>
      <c r="EP30" s="278"/>
      <c r="EQ30" s="278"/>
      <c r="ER30" s="278"/>
      <c r="ES30" s="278"/>
      <c r="ET30" s="278"/>
      <c r="EU30" s="278"/>
      <c r="EV30" s="278"/>
      <c r="EW30" s="278"/>
      <c r="EX30" s="278"/>
      <c r="EY30" s="278"/>
      <c r="EZ30" s="278"/>
      <c r="FA30" s="278"/>
      <c r="FB30" s="278"/>
      <c r="FC30" s="278"/>
      <c r="FD30" s="278"/>
      <c r="FE30" s="278"/>
      <c r="FF30" s="278"/>
      <c r="FG30" s="278"/>
      <c r="FH30" s="278"/>
      <c r="FI30" s="278"/>
      <c r="FJ30" s="278"/>
      <c r="FK30" s="278"/>
      <c r="FL30" s="278"/>
      <c r="FM30" s="278"/>
      <c r="FN30" s="278"/>
      <c r="FO30" s="278"/>
      <c r="FP30" s="278"/>
      <c r="FQ30" s="278"/>
      <c r="FR30" s="278"/>
      <c r="FS30" s="278"/>
      <c r="FT30" s="278"/>
      <c r="FU30" s="278"/>
      <c r="FV30" s="278"/>
      <c r="FW30" s="278"/>
      <c r="FX30" s="278"/>
      <c r="FY30" s="278"/>
      <c r="FZ30" s="278"/>
      <c r="GA30" s="278"/>
      <c r="GB30" s="278"/>
      <c r="GC30" s="278"/>
      <c r="GD30" s="278"/>
      <c r="GE30" s="278"/>
      <c r="GF30" s="278"/>
      <c r="GG30" s="278"/>
      <c r="GH30" s="278"/>
      <c r="GI30" s="278"/>
      <c r="GJ30" s="278"/>
      <c r="GK30" s="278"/>
      <c r="GL30" s="278"/>
      <c r="GM30" s="278"/>
      <c r="GN30" s="278"/>
      <c r="GO30" s="278"/>
      <c r="GP30" s="278"/>
      <c r="GQ30" s="278"/>
      <c r="GR30" s="278"/>
      <c r="GS30" s="278"/>
      <c r="GT30" s="278"/>
      <c r="GU30" s="278"/>
      <c r="GV30" s="278"/>
      <c r="GW30" s="278"/>
      <c r="GX30" s="278"/>
      <c r="GY30" s="278"/>
      <c r="GZ30" s="278"/>
      <c r="HA30" s="278"/>
      <c r="HB30" s="278"/>
      <c r="HC30" s="278"/>
      <c r="HD30" s="278"/>
      <c r="HE30" s="278"/>
      <c r="HF30" s="278"/>
      <c r="HG30" s="278"/>
      <c r="HH30" s="278"/>
      <c r="HI30" s="278"/>
      <c r="HJ30" s="278"/>
      <c r="HK30" s="278"/>
      <c r="HL30" s="278"/>
      <c r="HM30" s="278"/>
      <c r="HN30" s="278"/>
      <c r="HO30" s="278"/>
      <c r="HP30" s="278"/>
      <c r="HQ30" s="278"/>
      <c r="HR30" s="278"/>
      <c r="HS30" s="278"/>
      <c r="HT30" s="278"/>
      <c r="HU30" s="278"/>
      <c r="HV30" s="278"/>
      <c r="HW30" s="278"/>
      <c r="HX30" s="278"/>
      <c r="HY30" s="278"/>
      <c r="HZ30" s="278"/>
      <c r="IA30" s="278"/>
      <c r="IB30" s="278"/>
      <c r="IC30" s="278"/>
      <c r="ID30" s="278"/>
      <c r="IE30" s="278"/>
      <c r="IF30" s="278"/>
      <c r="IG30" s="278"/>
      <c r="IH30" s="278"/>
      <c r="II30" s="278"/>
      <c r="IJ30" s="278"/>
      <c r="IK30" s="278"/>
      <c r="IL30" s="278"/>
      <c r="IM30" s="278"/>
      <c r="IN30" s="278"/>
      <c r="IO30" s="278"/>
      <c r="IP30" s="278"/>
      <c r="IQ30" s="278"/>
      <c r="IR30" s="278"/>
      <c r="IS30" s="278"/>
      <c r="IT30" s="278"/>
      <c r="IU30" s="278"/>
      <c r="IV30" s="278"/>
    </row>
    <row r="31" spans="1:256" s="283" customFormat="1" ht="18" customHeight="1" x14ac:dyDescent="0.2">
      <c r="A31" s="289">
        <v>2015</v>
      </c>
      <c r="B31" s="290">
        <v>28514</v>
      </c>
      <c r="C31" s="291">
        <v>-411</v>
      </c>
      <c r="D31" s="291"/>
      <c r="E31" s="291">
        <v>2015</v>
      </c>
      <c r="F31" s="291">
        <v>-2016</v>
      </c>
      <c r="G31" s="291">
        <v>641</v>
      </c>
      <c r="H31" s="291">
        <v>470</v>
      </c>
      <c r="I31" s="291">
        <v>-4198</v>
      </c>
      <c r="J31" s="290">
        <v>25016</v>
      </c>
      <c r="K31" s="277"/>
      <c r="L31" s="279"/>
      <c r="M31" s="279"/>
      <c r="N31" s="292"/>
      <c r="O31" s="292"/>
      <c r="P31" s="292"/>
      <c r="Q31" s="292"/>
      <c r="R31" s="292"/>
      <c r="S31" s="292"/>
      <c r="T31" s="106"/>
      <c r="U31" s="106"/>
      <c r="V31" s="293"/>
      <c r="W31" s="293"/>
      <c r="X31" s="293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8"/>
      <c r="DE31" s="278"/>
      <c r="DF31" s="278"/>
      <c r="DG31" s="278"/>
      <c r="DH31" s="278"/>
      <c r="DI31" s="278"/>
      <c r="DJ31" s="278"/>
      <c r="DK31" s="278"/>
      <c r="DL31" s="278"/>
      <c r="DM31" s="278"/>
      <c r="DN31" s="278"/>
      <c r="DO31" s="278"/>
      <c r="DP31" s="278"/>
      <c r="DQ31" s="278"/>
      <c r="DR31" s="278"/>
      <c r="DS31" s="278"/>
      <c r="DT31" s="278"/>
      <c r="DU31" s="278"/>
      <c r="DV31" s="278"/>
      <c r="DW31" s="278"/>
      <c r="DX31" s="278"/>
      <c r="DY31" s="278"/>
      <c r="DZ31" s="278"/>
      <c r="EA31" s="278"/>
      <c r="EB31" s="278"/>
      <c r="EC31" s="278"/>
      <c r="ED31" s="278"/>
      <c r="EE31" s="278"/>
      <c r="EF31" s="278"/>
      <c r="EG31" s="278"/>
      <c r="EH31" s="278"/>
      <c r="EI31" s="278"/>
      <c r="EJ31" s="278"/>
      <c r="EK31" s="278"/>
      <c r="EL31" s="278"/>
      <c r="EM31" s="278"/>
      <c r="EN31" s="278"/>
      <c r="EO31" s="278"/>
      <c r="EP31" s="278"/>
      <c r="EQ31" s="278"/>
      <c r="ER31" s="278"/>
      <c r="ES31" s="278"/>
      <c r="ET31" s="278"/>
      <c r="EU31" s="278"/>
      <c r="EV31" s="278"/>
      <c r="EW31" s="278"/>
      <c r="EX31" s="278"/>
      <c r="EY31" s="278"/>
      <c r="EZ31" s="278"/>
      <c r="FA31" s="278"/>
      <c r="FB31" s="278"/>
      <c r="FC31" s="278"/>
      <c r="FD31" s="278"/>
      <c r="FE31" s="278"/>
      <c r="FF31" s="278"/>
      <c r="FG31" s="278"/>
      <c r="FH31" s="278"/>
      <c r="FI31" s="278"/>
      <c r="FJ31" s="278"/>
      <c r="FK31" s="278"/>
      <c r="FL31" s="278"/>
      <c r="FM31" s="278"/>
      <c r="FN31" s="278"/>
      <c r="FO31" s="278"/>
      <c r="FP31" s="278"/>
      <c r="FQ31" s="278"/>
      <c r="FR31" s="278"/>
      <c r="FS31" s="278"/>
      <c r="FT31" s="278"/>
      <c r="FU31" s="278"/>
      <c r="FV31" s="278"/>
      <c r="FW31" s="278"/>
      <c r="FX31" s="278"/>
      <c r="FY31" s="278"/>
      <c r="FZ31" s="278"/>
      <c r="GA31" s="278"/>
      <c r="GB31" s="278"/>
      <c r="GC31" s="278"/>
      <c r="GD31" s="278"/>
      <c r="GE31" s="278"/>
      <c r="GF31" s="278"/>
      <c r="GG31" s="278"/>
      <c r="GH31" s="278"/>
      <c r="GI31" s="278"/>
      <c r="GJ31" s="278"/>
      <c r="GK31" s="278"/>
      <c r="GL31" s="278"/>
      <c r="GM31" s="278"/>
      <c r="GN31" s="278"/>
      <c r="GO31" s="278"/>
      <c r="GP31" s="278"/>
      <c r="GQ31" s="278"/>
      <c r="GR31" s="278"/>
      <c r="GS31" s="278"/>
      <c r="GT31" s="278"/>
      <c r="GU31" s="278"/>
      <c r="GV31" s="278"/>
      <c r="GW31" s="278"/>
      <c r="GX31" s="278"/>
      <c r="GY31" s="278"/>
      <c r="GZ31" s="278"/>
      <c r="HA31" s="278"/>
      <c r="HB31" s="278"/>
      <c r="HC31" s="278"/>
      <c r="HD31" s="278"/>
      <c r="HE31" s="278"/>
      <c r="HF31" s="278"/>
      <c r="HG31" s="278"/>
      <c r="HH31" s="278"/>
      <c r="HI31" s="278"/>
      <c r="HJ31" s="278"/>
      <c r="HK31" s="278"/>
      <c r="HL31" s="278"/>
      <c r="HM31" s="278"/>
      <c r="HN31" s="278"/>
      <c r="HO31" s="278"/>
      <c r="HP31" s="278"/>
      <c r="HQ31" s="278"/>
      <c r="HR31" s="278"/>
      <c r="HS31" s="278"/>
      <c r="HT31" s="278"/>
      <c r="HU31" s="278"/>
      <c r="HV31" s="278"/>
      <c r="HW31" s="278"/>
      <c r="HX31" s="278"/>
      <c r="HY31" s="278"/>
      <c r="HZ31" s="278"/>
      <c r="IA31" s="278"/>
      <c r="IB31" s="278"/>
      <c r="IC31" s="278"/>
      <c r="ID31" s="278"/>
      <c r="IE31" s="278"/>
      <c r="IF31" s="278"/>
      <c r="IG31" s="278"/>
      <c r="IH31" s="278"/>
      <c r="II31" s="278"/>
      <c r="IJ31" s="278"/>
      <c r="IK31" s="278"/>
      <c r="IL31" s="278"/>
      <c r="IM31" s="278"/>
      <c r="IN31" s="278"/>
      <c r="IO31" s="278"/>
      <c r="IP31" s="278"/>
      <c r="IQ31" s="278"/>
      <c r="IR31" s="278"/>
      <c r="IS31" s="278"/>
      <c r="IT31" s="278"/>
      <c r="IU31" s="278"/>
      <c r="IV31" s="278"/>
    </row>
    <row r="32" spans="1:256" s="283" customFormat="1" ht="12.75" customHeight="1" x14ac:dyDescent="0.2">
      <c r="A32" s="294" t="s">
        <v>206</v>
      </c>
      <c r="B32" s="290">
        <v>30383</v>
      </c>
      <c r="C32" s="291">
        <v>-893</v>
      </c>
      <c r="D32" s="291"/>
      <c r="E32" s="291">
        <v>2039</v>
      </c>
      <c r="F32" s="291">
        <v>-2040</v>
      </c>
      <c r="G32" s="291">
        <v>530</v>
      </c>
      <c r="H32" s="291">
        <v>237</v>
      </c>
      <c r="I32" s="291">
        <v>-4697</v>
      </c>
      <c r="J32" s="290">
        <v>25559</v>
      </c>
      <c r="K32" s="277"/>
      <c r="L32" s="279"/>
      <c r="M32" s="279"/>
      <c r="N32" s="292"/>
      <c r="O32" s="292"/>
      <c r="P32" s="292"/>
      <c r="Q32" s="292"/>
      <c r="R32" s="292"/>
      <c r="S32" s="292"/>
      <c r="T32" s="106"/>
      <c r="U32" s="106"/>
      <c r="V32" s="293"/>
      <c r="W32" s="293"/>
      <c r="X32" s="293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8"/>
      <c r="ES32" s="278"/>
      <c r="ET32" s="278"/>
      <c r="EU32" s="278"/>
      <c r="EV32" s="278"/>
      <c r="EW32" s="278"/>
      <c r="EX32" s="278"/>
      <c r="EY32" s="278"/>
      <c r="EZ32" s="278"/>
      <c r="FA32" s="278"/>
      <c r="FB32" s="278"/>
      <c r="FC32" s="278"/>
      <c r="FD32" s="278"/>
      <c r="FE32" s="278"/>
      <c r="FF32" s="278"/>
      <c r="FG32" s="278"/>
      <c r="FH32" s="278"/>
      <c r="FI32" s="278"/>
      <c r="FJ32" s="278"/>
      <c r="FK32" s="278"/>
      <c r="FL32" s="278"/>
      <c r="FM32" s="278"/>
      <c r="FN32" s="278"/>
      <c r="FO32" s="278"/>
      <c r="FP32" s="278"/>
      <c r="FQ32" s="278"/>
      <c r="FR32" s="278"/>
      <c r="FS32" s="278"/>
      <c r="FT32" s="278"/>
      <c r="FU32" s="278"/>
      <c r="FV32" s="278"/>
      <c r="FW32" s="278"/>
      <c r="FX32" s="278"/>
      <c r="FY32" s="278"/>
      <c r="FZ32" s="278"/>
      <c r="GA32" s="278"/>
      <c r="GB32" s="278"/>
      <c r="GC32" s="278"/>
      <c r="GD32" s="278"/>
      <c r="GE32" s="278"/>
      <c r="GF32" s="278"/>
      <c r="GG32" s="278"/>
      <c r="GH32" s="278"/>
      <c r="GI32" s="278"/>
      <c r="GJ32" s="278"/>
      <c r="GK32" s="278"/>
      <c r="GL32" s="278"/>
      <c r="GM32" s="278"/>
      <c r="GN32" s="278"/>
      <c r="GO32" s="278"/>
      <c r="GP32" s="278"/>
      <c r="GQ32" s="278"/>
      <c r="GR32" s="278"/>
      <c r="GS32" s="278"/>
      <c r="GT32" s="278"/>
      <c r="GU32" s="278"/>
      <c r="GV32" s="278"/>
      <c r="GW32" s="278"/>
      <c r="GX32" s="278"/>
      <c r="GY32" s="278"/>
      <c r="GZ32" s="278"/>
      <c r="HA32" s="278"/>
      <c r="HB32" s="278"/>
      <c r="HC32" s="278"/>
      <c r="HD32" s="278"/>
      <c r="HE32" s="278"/>
      <c r="HF32" s="278"/>
      <c r="HG32" s="278"/>
      <c r="HH32" s="278"/>
      <c r="HI32" s="278"/>
      <c r="HJ32" s="278"/>
      <c r="HK32" s="278"/>
      <c r="HL32" s="278"/>
      <c r="HM32" s="278"/>
      <c r="HN32" s="278"/>
      <c r="HO32" s="278"/>
      <c r="HP32" s="278"/>
      <c r="HQ32" s="278"/>
      <c r="HR32" s="278"/>
      <c r="HS32" s="278"/>
      <c r="HT32" s="278"/>
      <c r="HU32" s="278"/>
      <c r="HV32" s="278"/>
      <c r="HW32" s="278"/>
      <c r="HX32" s="278"/>
      <c r="HY32" s="278"/>
      <c r="HZ32" s="278"/>
      <c r="IA32" s="278"/>
      <c r="IB32" s="278"/>
      <c r="IC32" s="278"/>
      <c r="ID32" s="278"/>
      <c r="IE32" s="278"/>
      <c r="IF32" s="278"/>
      <c r="IG32" s="278"/>
      <c r="IH32" s="278"/>
      <c r="II32" s="278"/>
      <c r="IJ32" s="278"/>
      <c r="IK32" s="278"/>
      <c r="IL32" s="278"/>
      <c r="IM32" s="278"/>
      <c r="IN32" s="278"/>
      <c r="IO32" s="278"/>
      <c r="IP32" s="278"/>
      <c r="IQ32" s="278"/>
      <c r="IR32" s="278"/>
      <c r="IS32" s="278"/>
      <c r="IT32" s="278"/>
      <c r="IU32" s="278"/>
      <c r="IV32" s="278"/>
    </row>
    <row r="33" spans="1:256" s="297" customFormat="1" ht="3.75" customHeight="1" x14ac:dyDescent="0.2">
      <c r="A33" s="2"/>
      <c r="B33" s="295"/>
      <c r="C33" s="295"/>
      <c r="D33" s="295"/>
      <c r="E33" s="295"/>
      <c r="F33" s="295"/>
      <c r="G33" s="295"/>
      <c r="H33" s="295"/>
      <c r="I33" s="295"/>
      <c r="J33" s="296"/>
      <c r="K33" s="277"/>
      <c r="L33" s="279"/>
      <c r="M33" s="279"/>
      <c r="N33" s="292"/>
      <c r="O33" s="292"/>
      <c r="P33" s="292"/>
      <c r="Q33" s="292"/>
      <c r="R33" s="292"/>
      <c r="S33" s="292"/>
      <c r="T33" s="106"/>
      <c r="U33" s="106"/>
      <c r="V33" s="293"/>
      <c r="W33" s="293"/>
      <c r="X33" s="293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  <c r="CX33" s="278"/>
      <c r="CY33" s="278"/>
      <c r="CZ33" s="278"/>
      <c r="DA33" s="278"/>
      <c r="DB33" s="278"/>
      <c r="DC33" s="278"/>
      <c r="DD33" s="278"/>
      <c r="DE33" s="278"/>
      <c r="DF33" s="278"/>
      <c r="DG33" s="278"/>
      <c r="DH33" s="278"/>
      <c r="DI33" s="278"/>
      <c r="DJ33" s="278"/>
      <c r="DK33" s="278"/>
      <c r="DL33" s="278"/>
      <c r="DM33" s="278"/>
      <c r="DN33" s="278"/>
      <c r="DO33" s="278"/>
      <c r="DP33" s="278"/>
      <c r="DQ33" s="278"/>
      <c r="DR33" s="278"/>
      <c r="DS33" s="278"/>
      <c r="DT33" s="278"/>
      <c r="DU33" s="278"/>
      <c r="DV33" s="278"/>
      <c r="DW33" s="278"/>
      <c r="DX33" s="278"/>
      <c r="DY33" s="278"/>
      <c r="DZ33" s="278"/>
      <c r="EA33" s="278"/>
      <c r="EB33" s="278"/>
      <c r="EC33" s="278"/>
      <c r="ED33" s="278"/>
      <c r="EE33" s="278"/>
      <c r="EF33" s="278"/>
      <c r="EG33" s="278"/>
      <c r="EH33" s="278"/>
      <c r="EI33" s="278"/>
      <c r="EJ33" s="278"/>
      <c r="EK33" s="278"/>
      <c r="EL33" s="278"/>
      <c r="EM33" s="278"/>
      <c r="EN33" s="278"/>
      <c r="EO33" s="278"/>
      <c r="EP33" s="278"/>
      <c r="EQ33" s="278"/>
      <c r="ER33" s="278"/>
      <c r="ES33" s="278"/>
      <c r="ET33" s="278"/>
      <c r="EU33" s="278"/>
      <c r="EV33" s="278"/>
      <c r="EW33" s="278"/>
      <c r="EX33" s="278"/>
      <c r="EY33" s="278"/>
      <c r="EZ33" s="278"/>
      <c r="FA33" s="278"/>
      <c r="FB33" s="278"/>
      <c r="FC33" s="278"/>
      <c r="FD33" s="278"/>
      <c r="FE33" s="278"/>
      <c r="FF33" s="278"/>
      <c r="FG33" s="278"/>
      <c r="FH33" s="278"/>
      <c r="FI33" s="278"/>
      <c r="FJ33" s="278"/>
      <c r="FK33" s="278"/>
      <c r="FL33" s="278"/>
      <c r="FM33" s="278"/>
      <c r="FN33" s="278"/>
      <c r="FO33" s="278"/>
      <c r="FP33" s="278"/>
      <c r="FQ33" s="278"/>
      <c r="FR33" s="278"/>
      <c r="FS33" s="278"/>
      <c r="FT33" s="278"/>
      <c r="FU33" s="278"/>
      <c r="FV33" s="278"/>
      <c r="FW33" s="278"/>
      <c r="FX33" s="278"/>
      <c r="FY33" s="278"/>
      <c r="FZ33" s="278"/>
      <c r="GA33" s="278"/>
      <c r="GB33" s="278"/>
      <c r="GC33" s="278"/>
      <c r="GD33" s="278"/>
      <c r="GE33" s="278"/>
      <c r="GF33" s="278"/>
      <c r="GG33" s="278"/>
      <c r="GH33" s="278"/>
      <c r="GI33" s="278"/>
      <c r="GJ33" s="278"/>
      <c r="GK33" s="278"/>
      <c r="GL33" s="278"/>
      <c r="GM33" s="278"/>
      <c r="GN33" s="278"/>
      <c r="GO33" s="278"/>
      <c r="GP33" s="278"/>
      <c r="GQ33" s="278"/>
      <c r="GR33" s="278"/>
      <c r="GS33" s="278"/>
      <c r="GT33" s="278"/>
      <c r="GU33" s="278"/>
      <c r="GV33" s="278"/>
      <c r="GW33" s="278"/>
      <c r="GX33" s="278"/>
      <c r="GY33" s="278"/>
      <c r="GZ33" s="278"/>
      <c r="HA33" s="278"/>
      <c r="HB33" s="278"/>
      <c r="HC33" s="278"/>
      <c r="HD33" s="278"/>
      <c r="HE33" s="278"/>
      <c r="HF33" s="278"/>
      <c r="HG33" s="278"/>
      <c r="HH33" s="278"/>
      <c r="HI33" s="278"/>
      <c r="HJ33" s="278"/>
      <c r="HK33" s="278"/>
      <c r="HL33" s="278"/>
      <c r="HM33" s="278"/>
      <c r="HN33" s="278"/>
      <c r="HO33" s="278"/>
      <c r="HP33" s="278"/>
      <c r="HQ33" s="278"/>
      <c r="HR33" s="278"/>
      <c r="HS33" s="278"/>
      <c r="HT33" s="278"/>
      <c r="HU33" s="278"/>
      <c r="HV33" s="278"/>
      <c r="HW33" s="278"/>
      <c r="HX33" s="278"/>
      <c r="HY33" s="278"/>
      <c r="HZ33" s="278"/>
      <c r="IA33" s="278"/>
      <c r="IB33" s="278"/>
      <c r="IC33" s="278"/>
      <c r="ID33" s="278"/>
      <c r="IE33" s="278"/>
      <c r="IF33" s="278"/>
      <c r="IG33" s="278"/>
      <c r="IH33" s="278"/>
      <c r="II33" s="278"/>
      <c r="IJ33" s="278"/>
      <c r="IK33" s="278"/>
      <c r="IL33" s="278"/>
      <c r="IM33" s="278"/>
      <c r="IN33" s="278"/>
      <c r="IO33" s="278"/>
      <c r="IP33" s="278"/>
      <c r="IQ33" s="278"/>
      <c r="IR33" s="278"/>
      <c r="IS33" s="278"/>
      <c r="IT33" s="278"/>
      <c r="IU33" s="278"/>
      <c r="IV33" s="278"/>
    </row>
    <row r="34" spans="1:256" s="297" customFormat="1" ht="13.5" customHeight="1" x14ac:dyDescent="0.2">
      <c r="A34" s="298" t="s">
        <v>323</v>
      </c>
      <c r="B34"/>
      <c r="C34"/>
      <c r="D34"/>
      <c r="E34"/>
      <c r="F34"/>
      <c r="G34"/>
      <c r="H34"/>
      <c r="I34"/>
      <c r="J34" s="21"/>
      <c r="K34" s="299"/>
      <c r="L34" s="279"/>
      <c r="M34" s="279"/>
      <c r="N34" s="292"/>
      <c r="O34" s="292"/>
      <c r="P34" s="292"/>
      <c r="Q34" s="292"/>
      <c r="R34" s="292"/>
      <c r="S34" s="292"/>
      <c r="T34" s="106"/>
      <c r="U34" s="106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  <c r="CF34" s="300"/>
      <c r="CG34" s="300"/>
      <c r="CH34" s="300"/>
      <c r="CI34" s="300"/>
      <c r="CJ34" s="300"/>
      <c r="CK34" s="300"/>
      <c r="CL34" s="300"/>
      <c r="CM34" s="300"/>
      <c r="CN34" s="300"/>
      <c r="CO34" s="300"/>
      <c r="CP34" s="300"/>
      <c r="CQ34" s="300"/>
      <c r="CR34" s="300"/>
      <c r="CS34" s="300"/>
      <c r="CT34" s="300"/>
      <c r="CU34" s="300"/>
      <c r="CV34" s="300"/>
      <c r="CW34" s="300"/>
      <c r="CX34" s="300"/>
      <c r="CY34" s="300"/>
      <c r="CZ34" s="300"/>
      <c r="DA34" s="300"/>
      <c r="DB34" s="300"/>
      <c r="DC34" s="300"/>
      <c r="DD34" s="300"/>
      <c r="DE34" s="300"/>
      <c r="DF34" s="300"/>
      <c r="DG34" s="300"/>
      <c r="DH34" s="300"/>
      <c r="DI34" s="300"/>
      <c r="DJ34" s="300"/>
      <c r="DK34" s="300"/>
      <c r="DL34" s="300"/>
      <c r="DM34" s="300"/>
      <c r="DN34" s="300"/>
      <c r="DO34" s="300"/>
      <c r="DP34" s="300"/>
      <c r="DQ34" s="300"/>
      <c r="DR34" s="300"/>
      <c r="DS34" s="300"/>
      <c r="DT34" s="300"/>
      <c r="DU34" s="300"/>
      <c r="DV34" s="300"/>
      <c r="DW34" s="300"/>
      <c r="DX34" s="300"/>
      <c r="DY34" s="300"/>
      <c r="DZ34" s="300"/>
      <c r="EA34" s="300"/>
      <c r="EB34" s="300"/>
      <c r="EC34" s="300"/>
      <c r="ED34" s="300"/>
      <c r="EE34" s="300"/>
      <c r="EF34" s="300"/>
      <c r="EG34" s="300"/>
      <c r="EH34" s="300"/>
      <c r="EI34" s="300"/>
      <c r="EJ34" s="300"/>
      <c r="EK34" s="300"/>
      <c r="EL34" s="300"/>
      <c r="EM34" s="300"/>
      <c r="EN34" s="300"/>
      <c r="EO34" s="300"/>
      <c r="EP34" s="300"/>
      <c r="EQ34" s="300"/>
      <c r="ER34" s="300"/>
      <c r="ES34" s="300"/>
      <c r="ET34" s="300"/>
      <c r="EU34" s="300"/>
      <c r="EV34" s="300"/>
      <c r="EW34" s="300"/>
      <c r="EX34" s="300"/>
      <c r="EY34" s="300"/>
      <c r="EZ34" s="300"/>
      <c r="FA34" s="300"/>
      <c r="FB34" s="300"/>
      <c r="FC34" s="300"/>
      <c r="FD34" s="300"/>
      <c r="FE34" s="300"/>
      <c r="FF34" s="300"/>
      <c r="FG34" s="300"/>
      <c r="FH34" s="300"/>
      <c r="FI34" s="300"/>
      <c r="FJ34" s="300"/>
      <c r="FK34" s="300"/>
      <c r="FL34" s="300"/>
      <c r="FM34" s="300"/>
      <c r="FN34" s="300"/>
      <c r="FO34" s="300"/>
      <c r="FP34" s="300"/>
      <c r="FQ34" s="300"/>
      <c r="FR34" s="300"/>
      <c r="FS34" s="300"/>
      <c r="FT34" s="300"/>
      <c r="FU34" s="300"/>
      <c r="FV34" s="300"/>
      <c r="FW34" s="300"/>
      <c r="FX34" s="300"/>
      <c r="FY34" s="300"/>
      <c r="FZ34" s="300"/>
      <c r="GA34" s="300"/>
      <c r="GB34" s="300"/>
      <c r="GC34" s="300"/>
      <c r="GD34" s="300"/>
      <c r="GE34" s="300"/>
      <c r="GF34" s="300"/>
      <c r="GG34" s="300"/>
      <c r="GH34" s="300"/>
      <c r="GI34" s="300"/>
      <c r="GJ34" s="300"/>
      <c r="GK34" s="300"/>
      <c r="GL34" s="300"/>
      <c r="GM34" s="300"/>
      <c r="GN34" s="300"/>
      <c r="GO34" s="300"/>
      <c r="GP34" s="300"/>
      <c r="GQ34" s="300"/>
      <c r="GR34" s="300"/>
      <c r="GS34" s="300"/>
      <c r="GT34" s="300"/>
      <c r="GU34" s="300"/>
      <c r="GV34" s="300"/>
      <c r="GW34" s="300"/>
      <c r="GX34" s="300"/>
      <c r="GY34" s="300"/>
      <c r="GZ34" s="300"/>
      <c r="HA34" s="300"/>
      <c r="HB34" s="300"/>
      <c r="HC34" s="300"/>
      <c r="HD34" s="300"/>
      <c r="HE34" s="300"/>
      <c r="HF34" s="300"/>
      <c r="HG34" s="300"/>
      <c r="HH34" s="300"/>
      <c r="HI34" s="300"/>
      <c r="HJ34" s="300"/>
      <c r="HK34" s="300"/>
      <c r="HL34" s="300"/>
      <c r="HM34" s="300"/>
      <c r="HN34" s="300"/>
      <c r="HO34" s="300"/>
      <c r="HP34" s="300"/>
      <c r="HQ34" s="300"/>
      <c r="HR34" s="300"/>
      <c r="HS34" s="300"/>
      <c r="HT34" s="300"/>
      <c r="HU34" s="300"/>
      <c r="HV34" s="300"/>
      <c r="HW34" s="300"/>
      <c r="HX34" s="300"/>
      <c r="HY34" s="300"/>
      <c r="HZ34" s="300"/>
      <c r="IA34" s="300"/>
      <c r="IB34" s="300"/>
      <c r="IC34" s="300"/>
      <c r="ID34" s="300"/>
      <c r="IE34" s="300"/>
      <c r="IF34" s="300"/>
      <c r="IG34" s="300"/>
      <c r="IH34" s="300"/>
      <c r="II34" s="300"/>
      <c r="IJ34" s="300"/>
      <c r="IK34" s="300"/>
      <c r="IL34" s="300"/>
      <c r="IM34" s="300"/>
      <c r="IN34" s="300"/>
      <c r="IO34" s="300"/>
      <c r="IP34" s="300"/>
      <c r="IQ34" s="300"/>
      <c r="IR34" s="300"/>
      <c r="IS34" s="300"/>
      <c r="IT34" s="300"/>
      <c r="IU34" s="300"/>
      <c r="IV34" s="300"/>
    </row>
    <row r="35" spans="1:256" s="304" customFormat="1" ht="13.5" customHeight="1" x14ac:dyDescent="0.2">
      <c r="A35" s="298" t="s">
        <v>324</v>
      </c>
      <c r="B35"/>
      <c r="C35"/>
      <c r="D35"/>
      <c r="E35"/>
      <c r="F35"/>
      <c r="G35"/>
      <c r="H35"/>
      <c r="I35"/>
      <c r="J35" s="21"/>
      <c r="K35" s="299"/>
      <c r="L35" s="222"/>
      <c r="M35" s="301"/>
      <c r="N35" s="302"/>
      <c r="O35" s="302"/>
      <c r="P35" s="302"/>
      <c r="Q35" s="302"/>
      <c r="R35" s="302"/>
      <c r="S35" s="302"/>
      <c r="T35" s="303"/>
      <c r="U35" s="303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  <c r="IU35" s="300"/>
      <c r="IV35" s="300"/>
    </row>
    <row r="36" spans="1:256" s="304" customFormat="1" ht="13.5" customHeight="1" x14ac:dyDescent="0.2">
      <c r="A36" s="298" t="s">
        <v>325</v>
      </c>
      <c r="B36"/>
      <c r="C36"/>
      <c r="D36"/>
      <c r="E36"/>
      <c r="F36"/>
      <c r="G36"/>
      <c r="H36"/>
      <c r="I36"/>
      <c r="J36" s="21"/>
      <c r="K36" s="305"/>
      <c r="L36" s="299"/>
      <c r="M36" s="299"/>
      <c r="N36" s="299"/>
      <c r="O36" s="299"/>
      <c r="P36" s="299"/>
      <c r="Q36" s="299"/>
      <c r="R36" s="299"/>
      <c r="S36" s="299"/>
      <c r="T36" s="300"/>
      <c r="U36" s="300"/>
      <c r="V36" s="300"/>
      <c r="W36" s="300"/>
      <c r="X36" s="300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C36" s="306"/>
      <c r="CD36" s="306"/>
      <c r="CE36" s="306"/>
      <c r="CF36" s="306"/>
      <c r="CG36" s="306"/>
      <c r="CH36" s="306"/>
      <c r="CI36" s="306"/>
      <c r="CJ36" s="306"/>
      <c r="CK36" s="306"/>
      <c r="CL36" s="306"/>
      <c r="CM36" s="306"/>
      <c r="CN36" s="306"/>
      <c r="CO36" s="306"/>
      <c r="CP36" s="306"/>
      <c r="CQ36" s="306"/>
      <c r="CR36" s="306"/>
      <c r="CS36" s="306"/>
      <c r="CT36" s="306"/>
      <c r="CU36" s="306"/>
      <c r="CV36" s="306"/>
      <c r="CW36" s="306"/>
      <c r="CX36" s="306"/>
      <c r="CY36" s="306"/>
      <c r="CZ36" s="306"/>
      <c r="DA36" s="306"/>
      <c r="DB36" s="306"/>
      <c r="DC36" s="306"/>
      <c r="DD36" s="306"/>
      <c r="DE36" s="306"/>
      <c r="DF36" s="306"/>
      <c r="DG36" s="306"/>
      <c r="DH36" s="306"/>
      <c r="DI36" s="306"/>
      <c r="DJ36" s="306"/>
      <c r="DK36" s="306"/>
      <c r="DL36" s="306"/>
      <c r="DM36" s="306"/>
      <c r="DN36" s="306"/>
      <c r="DO36" s="306"/>
      <c r="DP36" s="306"/>
      <c r="DQ36" s="306"/>
      <c r="DR36" s="306"/>
      <c r="DS36" s="306"/>
      <c r="DT36" s="306"/>
      <c r="DU36" s="306"/>
      <c r="DV36" s="306"/>
      <c r="DW36" s="306"/>
      <c r="DX36" s="306"/>
      <c r="DY36" s="306"/>
      <c r="DZ36" s="306"/>
      <c r="EA36" s="306"/>
      <c r="EB36" s="306"/>
      <c r="EC36" s="306"/>
      <c r="ED36" s="306"/>
      <c r="EE36" s="306"/>
      <c r="EF36" s="306"/>
      <c r="EG36" s="306"/>
      <c r="EH36" s="306"/>
      <c r="EI36" s="306"/>
      <c r="EJ36" s="306"/>
      <c r="EK36" s="306"/>
      <c r="EL36" s="306"/>
      <c r="EM36" s="306"/>
      <c r="EN36" s="306"/>
      <c r="EO36" s="306"/>
      <c r="EP36" s="306"/>
      <c r="EQ36" s="306"/>
      <c r="ER36" s="306"/>
      <c r="ES36" s="306"/>
      <c r="ET36" s="306"/>
      <c r="EU36" s="306"/>
      <c r="EV36" s="306"/>
      <c r="EW36" s="306"/>
      <c r="EX36" s="306"/>
      <c r="EY36" s="306"/>
      <c r="EZ36" s="306"/>
      <c r="FA36" s="306"/>
      <c r="FB36" s="306"/>
      <c r="FC36" s="306"/>
      <c r="FD36" s="306"/>
      <c r="FE36" s="306"/>
      <c r="FF36" s="306"/>
      <c r="FG36" s="306"/>
      <c r="FH36" s="306"/>
      <c r="FI36" s="306"/>
      <c r="FJ36" s="306"/>
      <c r="FK36" s="306"/>
      <c r="FL36" s="306"/>
      <c r="FM36" s="306"/>
      <c r="FN36" s="306"/>
      <c r="FO36" s="306"/>
      <c r="FP36" s="306"/>
      <c r="FQ36" s="306"/>
      <c r="FR36" s="306"/>
      <c r="FS36" s="306"/>
      <c r="FT36" s="306"/>
      <c r="FU36" s="306"/>
      <c r="FV36" s="306"/>
      <c r="FW36" s="306"/>
      <c r="FX36" s="306"/>
      <c r="FY36" s="306"/>
      <c r="FZ36" s="306"/>
      <c r="GA36" s="306"/>
      <c r="GB36" s="306"/>
      <c r="GC36" s="306"/>
      <c r="GD36" s="306"/>
      <c r="GE36" s="306"/>
      <c r="GF36" s="306"/>
      <c r="GG36" s="306"/>
      <c r="GH36" s="306"/>
      <c r="GI36" s="306"/>
      <c r="GJ36" s="306"/>
      <c r="GK36" s="306"/>
      <c r="GL36" s="306"/>
      <c r="GM36" s="306"/>
      <c r="GN36" s="306"/>
      <c r="GO36" s="306"/>
      <c r="GP36" s="306"/>
      <c r="GQ36" s="306"/>
      <c r="GR36" s="306"/>
      <c r="GS36" s="306"/>
      <c r="GT36" s="306"/>
      <c r="GU36" s="306"/>
      <c r="GV36" s="306"/>
      <c r="GW36" s="306"/>
      <c r="GX36" s="306"/>
      <c r="GY36" s="306"/>
      <c r="GZ36" s="306"/>
      <c r="HA36" s="306"/>
      <c r="HB36" s="306"/>
      <c r="HC36" s="306"/>
      <c r="HD36" s="306"/>
      <c r="HE36" s="306"/>
      <c r="HF36" s="306"/>
      <c r="HG36" s="306"/>
      <c r="HH36" s="306"/>
      <c r="HI36" s="306"/>
      <c r="HJ36" s="306"/>
      <c r="HK36" s="306"/>
      <c r="HL36" s="306"/>
      <c r="HM36" s="306"/>
      <c r="HN36" s="306"/>
      <c r="HO36" s="306"/>
      <c r="HP36" s="306"/>
      <c r="HQ36" s="306"/>
      <c r="HR36" s="306"/>
      <c r="HS36" s="306"/>
      <c r="HT36" s="306"/>
      <c r="HU36" s="306"/>
      <c r="HV36" s="306"/>
      <c r="HW36" s="306"/>
      <c r="HX36" s="306"/>
      <c r="HY36" s="306"/>
      <c r="HZ36" s="306"/>
      <c r="IA36" s="306"/>
      <c r="IB36" s="306"/>
      <c r="IC36" s="306"/>
      <c r="ID36" s="306"/>
      <c r="IE36" s="306"/>
      <c r="IF36" s="306"/>
      <c r="IG36" s="306"/>
      <c r="IH36" s="306"/>
      <c r="II36" s="306"/>
      <c r="IJ36" s="306"/>
      <c r="IK36" s="306"/>
      <c r="IL36" s="306"/>
      <c r="IM36" s="306"/>
      <c r="IN36" s="306"/>
      <c r="IO36" s="306"/>
      <c r="IP36" s="306"/>
      <c r="IQ36" s="306"/>
      <c r="IR36" s="306"/>
      <c r="IS36" s="306"/>
      <c r="IT36" s="306"/>
      <c r="IU36" s="306"/>
      <c r="IV36" s="306"/>
    </row>
    <row r="37" spans="1:256" s="304" customFormat="1" ht="13.5" customHeight="1" x14ac:dyDescent="0.2">
      <c r="A37" s="298" t="s">
        <v>326</v>
      </c>
      <c r="B37"/>
      <c r="C37"/>
      <c r="D37"/>
      <c r="E37"/>
      <c r="F37"/>
      <c r="G37"/>
      <c r="H37"/>
      <c r="I37"/>
      <c r="J37" s="21"/>
      <c r="K37" s="305"/>
      <c r="L37" s="299"/>
      <c r="M37" s="299"/>
      <c r="N37" s="299"/>
      <c r="O37" s="299"/>
      <c r="P37" s="299"/>
      <c r="Q37" s="299"/>
      <c r="R37" s="299"/>
      <c r="S37" s="299"/>
      <c r="T37" s="300"/>
      <c r="U37" s="300"/>
      <c r="V37" s="300"/>
      <c r="W37" s="300"/>
      <c r="X37" s="300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6"/>
      <c r="DE37" s="306"/>
      <c r="DF37" s="306"/>
      <c r="DG37" s="306"/>
      <c r="DH37" s="306"/>
      <c r="DI37" s="306"/>
      <c r="DJ37" s="306"/>
      <c r="DK37" s="306"/>
      <c r="DL37" s="306"/>
      <c r="DM37" s="306"/>
      <c r="DN37" s="306"/>
      <c r="DO37" s="306"/>
      <c r="DP37" s="306"/>
      <c r="DQ37" s="306"/>
      <c r="DR37" s="306"/>
      <c r="DS37" s="306"/>
      <c r="DT37" s="306"/>
      <c r="DU37" s="306"/>
      <c r="DV37" s="306"/>
      <c r="DW37" s="306"/>
      <c r="DX37" s="306"/>
      <c r="DY37" s="306"/>
      <c r="DZ37" s="306"/>
      <c r="EA37" s="306"/>
      <c r="EB37" s="306"/>
      <c r="EC37" s="306"/>
      <c r="ED37" s="306"/>
      <c r="EE37" s="306"/>
      <c r="EF37" s="306"/>
      <c r="EG37" s="306"/>
      <c r="EH37" s="306"/>
      <c r="EI37" s="306"/>
      <c r="EJ37" s="306"/>
      <c r="EK37" s="306"/>
      <c r="EL37" s="306"/>
      <c r="EM37" s="306"/>
      <c r="EN37" s="306"/>
      <c r="EO37" s="306"/>
      <c r="EP37" s="306"/>
      <c r="EQ37" s="306"/>
      <c r="ER37" s="306"/>
      <c r="ES37" s="306"/>
      <c r="ET37" s="306"/>
      <c r="EU37" s="306"/>
      <c r="EV37" s="306"/>
      <c r="EW37" s="306"/>
      <c r="EX37" s="306"/>
      <c r="EY37" s="306"/>
      <c r="EZ37" s="306"/>
      <c r="FA37" s="306"/>
      <c r="FB37" s="306"/>
      <c r="FC37" s="306"/>
      <c r="FD37" s="306"/>
      <c r="FE37" s="306"/>
      <c r="FF37" s="306"/>
      <c r="FG37" s="306"/>
      <c r="FH37" s="306"/>
      <c r="FI37" s="306"/>
      <c r="FJ37" s="306"/>
      <c r="FK37" s="306"/>
      <c r="FL37" s="306"/>
      <c r="FM37" s="306"/>
      <c r="FN37" s="306"/>
      <c r="FO37" s="306"/>
      <c r="FP37" s="306"/>
      <c r="FQ37" s="306"/>
      <c r="FR37" s="306"/>
      <c r="FS37" s="306"/>
      <c r="FT37" s="306"/>
      <c r="FU37" s="306"/>
      <c r="FV37" s="306"/>
      <c r="FW37" s="306"/>
      <c r="FX37" s="306"/>
      <c r="FY37" s="306"/>
      <c r="FZ37" s="306"/>
      <c r="GA37" s="306"/>
      <c r="GB37" s="306"/>
      <c r="GC37" s="306"/>
      <c r="GD37" s="306"/>
      <c r="GE37" s="306"/>
      <c r="GF37" s="306"/>
      <c r="GG37" s="306"/>
      <c r="GH37" s="306"/>
      <c r="GI37" s="306"/>
      <c r="GJ37" s="306"/>
      <c r="GK37" s="306"/>
      <c r="GL37" s="306"/>
      <c r="GM37" s="306"/>
      <c r="GN37" s="306"/>
      <c r="GO37" s="306"/>
      <c r="GP37" s="306"/>
      <c r="GQ37" s="306"/>
      <c r="GR37" s="306"/>
      <c r="GS37" s="306"/>
      <c r="GT37" s="306"/>
      <c r="GU37" s="306"/>
      <c r="GV37" s="306"/>
      <c r="GW37" s="306"/>
      <c r="GX37" s="306"/>
      <c r="GY37" s="306"/>
      <c r="GZ37" s="306"/>
      <c r="HA37" s="306"/>
      <c r="HB37" s="306"/>
      <c r="HC37" s="306"/>
      <c r="HD37" s="306"/>
      <c r="HE37" s="306"/>
      <c r="HF37" s="306"/>
      <c r="HG37" s="306"/>
      <c r="HH37" s="306"/>
      <c r="HI37" s="306"/>
      <c r="HJ37" s="306"/>
      <c r="HK37" s="306"/>
      <c r="HL37" s="306"/>
      <c r="HM37" s="306"/>
      <c r="HN37" s="306"/>
      <c r="HO37" s="306"/>
      <c r="HP37" s="306"/>
      <c r="HQ37" s="306"/>
      <c r="HR37" s="306"/>
      <c r="HS37" s="306"/>
      <c r="HT37" s="306"/>
      <c r="HU37" s="306"/>
      <c r="HV37" s="306"/>
      <c r="HW37" s="306"/>
      <c r="HX37" s="306"/>
      <c r="HY37" s="306"/>
      <c r="HZ37" s="306"/>
      <c r="IA37" s="306"/>
      <c r="IB37" s="306"/>
      <c r="IC37" s="306"/>
      <c r="ID37" s="306"/>
      <c r="IE37" s="306"/>
      <c r="IF37" s="306"/>
      <c r="IG37" s="306"/>
      <c r="IH37" s="306"/>
      <c r="II37" s="306"/>
      <c r="IJ37" s="306"/>
      <c r="IK37" s="306"/>
      <c r="IL37" s="306"/>
      <c r="IM37" s="306"/>
      <c r="IN37" s="306"/>
      <c r="IO37" s="306"/>
      <c r="IP37" s="306"/>
      <c r="IQ37" s="306"/>
      <c r="IR37" s="306"/>
      <c r="IS37" s="306"/>
      <c r="IT37" s="306"/>
      <c r="IU37" s="306"/>
      <c r="IV37" s="306"/>
    </row>
    <row r="38" spans="1:256" s="304" customFormat="1" ht="13.5" customHeight="1" x14ac:dyDescent="0.2">
      <c r="A38" s="298" t="s">
        <v>327</v>
      </c>
      <c r="B38"/>
      <c r="C38"/>
      <c r="D38"/>
      <c r="E38"/>
      <c r="F38"/>
      <c r="G38"/>
      <c r="H38"/>
      <c r="I38"/>
      <c r="J38" s="21"/>
      <c r="K38" s="305"/>
      <c r="L38" s="299"/>
      <c r="M38" s="299"/>
      <c r="N38" s="299"/>
      <c r="O38" s="299"/>
      <c r="P38" s="299"/>
      <c r="Q38" s="299"/>
      <c r="R38" s="299"/>
      <c r="S38" s="299"/>
      <c r="T38" s="300"/>
      <c r="U38" s="300"/>
      <c r="V38" s="300"/>
      <c r="W38" s="300"/>
      <c r="X38" s="300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306"/>
      <c r="CJ38" s="306"/>
      <c r="CK38" s="306"/>
      <c r="CL38" s="306"/>
      <c r="CM38" s="306"/>
      <c r="CN38" s="306"/>
      <c r="CO38" s="306"/>
      <c r="CP38" s="306"/>
      <c r="CQ38" s="306"/>
      <c r="CR38" s="306"/>
      <c r="CS38" s="306"/>
      <c r="CT38" s="306"/>
      <c r="CU38" s="306"/>
      <c r="CV38" s="306"/>
      <c r="CW38" s="306"/>
      <c r="CX38" s="306"/>
      <c r="CY38" s="306"/>
      <c r="CZ38" s="306"/>
      <c r="DA38" s="306"/>
      <c r="DB38" s="306"/>
      <c r="DC38" s="306"/>
      <c r="DD38" s="306"/>
      <c r="DE38" s="306"/>
      <c r="DF38" s="306"/>
      <c r="DG38" s="306"/>
      <c r="DH38" s="306"/>
      <c r="DI38" s="306"/>
      <c r="DJ38" s="306"/>
      <c r="DK38" s="306"/>
      <c r="DL38" s="306"/>
      <c r="DM38" s="306"/>
      <c r="DN38" s="306"/>
      <c r="DO38" s="306"/>
      <c r="DP38" s="306"/>
      <c r="DQ38" s="306"/>
      <c r="DR38" s="306"/>
      <c r="DS38" s="306"/>
      <c r="DT38" s="306"/>
      <c r="DU38" s="306"/>
      <c r="DV38" s="306"/>
      <c r="DW38" s="306"/>
      <c r="DX38" s="306"/>
      <c r="DY38" s="306"/>
      <c r="DZ38" s="306"/>
      <c r="EA38" s="306"/>
      <c r="EB38" s="306"/>
      <c r="EC38" s="306"/>
      <c r="ED38" s="306"/>
      <c r="EE38" s="306"/>
      <c r="EF38" s="306"/>
      <c r="EG38" s="306"/>
      <c r="EH38" s="306"/>
      <c r="EI38" s="306"/>
      <c r="EJ38" s="306"/>
      <c r="EK38" s="306"/>
      <c r="EL38" s="306"/>
      <c r="EM38" s="306"/>
      <c r="EN38" s="306"/>
      <c r="EO38" s="306"/>
      <c r="EP38" s="306"/>
      <c r="EQ38" s="306"/>
      <c r="ER38" s="306"/>
      <c r="ES38" s="306"/>
      <c r="ET38" s="306"/>
      <c r="EU38" s="306"/>
      <c r="EV38" s="306"/>
      <c r="EW38" s="306"/>
      <c r="EX38" s="306"/>
      <c r="EY38" s="306"/>
      <c r="EZ38" s="306"/>
      <c r="FA38" s="306"/>
      <c r="FB38" s="306"/>
      <c r="FC38" s="306"/>
      <c r="FD38" s="306"/>
      <c r="FE38" s="306"/>
      <c r="FF38" s="306"/>
      <c r="FG38" s="306"/>
      <c r="FH38" s="306"/>
      <c r="FI38" s="306"/>
      <c r="FJ38" s="306"/>
      <c r="FK38" s="306"/>
      <c r="FL38" s="306"/>
      <c r="FM38" s="306"/>
      <c r="FN38" s="306"/>
      <c r="FO38" s="306"/>
      <c r="FP38" s="306"/>
      <c r="FQ38" s="306"/>
      <c r="FR38" s="306"/>
      <c r="FS38" s="306"/>
      <c r="FT38" s="306"/>
      <c r="FU38" s="306"/>
      <c r="FV38" s="306"/>
      <c r="FW38" s="306"/>
      <c r="FX38" s="306"/>
      <c r="FY38" s="306"/>
      <c r="FZ38" s="306"/>
      <c r="GA38" s="306"/>
      <c r="GB38" s="306"/>
      <c r="GC38" s="306"/>
      <c r="GD38" s="306"/>
      <c r="GE38" s="306"/>
      <c r="GF38" s="306"/>
      <c r="GG38" s="306"/>
      <c r="GH38" s="306"/>
      <c r="GI38" s="306"/>
      <c r="GJ38" s="306"/>
      <c r="GK38" s="306"/>
      <c r="GL38" s="306"/>
      <c r="GM38" s="306"/>
      <c r="GN38" s="306"/>
      <c r="GO38" s="306"/>
      <c r="GP38" s="306"/>
      <c r="GQ38" s="306"/>
      <c r="GR38" s="306"/>
      <c r="GS38" s="306"/>
      <c r="GT38" s="306"/>
      <c r="GU38" s="306"/>
      <c r="GV38" s="306"/>
      <c r="GW38" s="306"/>
      <c r="GX38" s="306"/>
      <c r="GY38" s="306"/>
      <c r="GZ38" s="306"/>
      <c r="HA38" s="306"/>
      <c r="HB38" s="306"/>
      <c r="HC38" s="306"/>
      <c r="HD38" s="306"/>
      <c r="HE38" s="306"/>
      <c r="HF38" s="306"/>
      <c r="HG38" s="306"/>
      <c r="HH38" s="306"/>
      <c r="HI38" s="306"/>
      <c r="HJ38" s="306"/>
      <c r="HK38" s="306"/>
      <c r="HL38" s="306"/>
      <c r="HM38" s="306"/>
      <c r="HN38" s="306"/>
      <c r="HO38" s="306"/>
      <c r="HP38" s="306"/>
      <c r="HQ38" s="306"/>
      <c r="HR38" s="306"/>
      <c r="HS38" s="306"/>
      <c r="HT38" s="306"/>
      <c r="HU38" s="306"/>
      <c r="HV38" s="306"/>
      <c r="HW38" s="306"/>
      <c r="HX38" s="306"/>
      <c r="HY38" s="306"/>
      <c r="HZ38" s="306"/>
      <c r="IA38" s="306"/>
      <c r="IB38" s="306"/>
      <c r="IC38" s="306"/>
      <c r="ID38" s="306"/>
      <c r="IE38" s="306"/>
      <c r="IF38" s="306"/>
      <c r="IG38" s="306"/>
      <c r="IH38" s="306"/>
      <c r="II38" s="306"/>
      <c r="IJ38" s="306"/>
      <c r="IK38" s="306"/>
      <c r="IL38" s="306"/>
      <c r="IM38" s="306"/>
      <c r="IN38" s="306"/>
      <c r="IO38" s="306"/>
      <c r="IP38" s="306"/>
      <c r="IQ38" s="306"/>
      <c r="IR38" s="306"/>
      <c r="IS38" s="306"/>
      <c r="IT38" s="306"/>
      <c r="IU38" s="306"/>
      <c r="IV38" s="306"/>
    </row>
    <row r="39" spans="1:256" s="304" customFormat="1" ht="12.75" customHeight="1" x14ac:dyDescent="0.2">
      <c r="A39" s="306"/>
      <c r="B39"/>
      <c r="C39"/>
      <c r="D39"/>
      <c r="E39"/>
      <c r="F39"/>
      <c r="G39"/>
      <c r="H39"/>
      <c r="I39"/>
      <c r="J39" s="21"/>
      <c r="K39" s="305"/>
      <c r="L39" s="299"/>
      <c r="M39" s="299"/>
      <c r="N39" s="299"/>
      <c r="O39" s="299"/>
      <c r="P39" s="299"/>
      <c r="Q39" s="299"/>
      <c r="R39" s="299"/>
      <c r="S39" s="299"/>
      <c r="T39" s="300"/>
      <c r="U39" s="300"/>
      <c r="V39" s="300"/>
      <c r="W39" s="300"/>
      <c r="X39" s="300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C39" s="306"/>
      <c r="CD39" s="306"/>
      <c r="CE39" s="306"/>
      <c r="CF39" s="306"/>
      <c r="CG39" s="306"/>
      <c r="CH39" s="306"/>
      <c r="CI39" s="306"/>
      <c r="CJ39" s="306"/>
      <c r="CK39" s="306"/>
      <c r="CL39" s="306"/>
      <c r="CM39" s="306"/>
      <c r="CN39" s="306"/>
      <c r="CO39" s="306"/>
      <c r="CP39" s="306"/>
      <c r="CQ39" s="306"/>
      <c r="CR39" s="306"/>
      <c r="CS39" s="306"/>
      <c r="CT39" s="306"/>
      <c r="CU39" s="306"/>
      <c r="CV39" s="306"/>
      <c r="CW39" s="306"/>
      <c r="CX39" s="306"/>
      <c r="CY39" s="306"/>
      <c r="CZ39" s="306"/>
      <c r="DA39" s="306"/>
      <c r="DB39" s="306"/>
      <c r="DC39" s="306"/>
      <c r="DD39" s="306"/>
      <c r="DE39" s="306"/>
      <c r="DF39" s="306"/>
      <c r="DG39" s="306"/>
      <c r="DH39" s="306"/>
      <c r="DI39" s="306"/>
      <c r="DJ39" s="306"/>
      <c r="DK39" s="306"/>
      <c r="DL39" s="306"/>
      <c r="DM39" s="306"/>
      <c r="DN39" s="306"/>
      <c r="DO39" s="306"/>
      <c r="DP39" s="306"/>
      <c r="DQ39" s="306"/>
      <c r="DR39" s="306"/>
      <c r="DS39" s="306"/>
      <c r="DT39" s="306"/>
      <c r="DU39" s="306"/>
      <c r="DV39" s="306"/>
      <c r="DW39" s="306"/>
      <c r="DX39" s="306"/>
      <c r="DY39" s="306"/>
      <c r="DZ39" s="306"/>
      <c r="EA39" s="306"/>
      <c r="EB39" s="306"/>
      <c r="EC39" s="306"/>
      <c r="ED39" s="306"/>
      <c r="EE39" s="306"/>
      <c r="EF39" s="306"/>
      <c r="EG39" s="306"/>
      <c r="EH39" s="306"/>
      <c r="EI39" s="306"/>
      <c r="EJ39" s="306"/>
      <c r="EK39" s="306"/>
      <c r="EL39" s="306"/>
      <c r="EM39" s="306"/>
      <c r="EN39" s="306"/>
      <c r="EO39" s="306"/>
      <c r="EP39" s="306"/>
      <c r="EQ39" s="306"/>
      <c r="ER39" s="306"/>
      <c r="ES39" s="306"/>
      <c r="ET39" s="306"/>
      <c r="EU39" s="306"/>
      <c r="EV39" s="306"/>
      <c r="EW39" s="306"/>
      <c r="EX39" s="306"/>
      <c r="EY39" s="306"/>
      <c r="EZ39" s="306"/>
      <c r="FA39" s="306"/>
      <c r="FB39" s="306"/>
      <c r="FC39" s="306"/>
      <c r="FD39" s="306"/>
      <c r="FE39" s="306"/>
      <c r="FF39" s="306"/>
      <c r="FG39" s="306"/>
      <c r="FH39" s="306"/>
      <c r="FI39" s="306"/>
      <c r="FJ39" s="306"/>
      <c r="FK39" s="306"/>
      <c r="FL39" s="306"/>
      <c r="FM39" s="306"/>
      <c r="FN39" s="306"/>
      <c r="FO39" s="306"/>
      <c r="FP39" s="306"/>
      <c r="FQ39" s="306"/>
      <c r="FR39" s="306"/>
      <c r="FS39" s="306"/>
      <c r="FT39" s="306"/>
      <c r="FU39" s="306"/>
      <c r="FV39" s="306"/>
      <c r="FW39" s="306"/>
      <c r="FX39" s="306"/>
      <c r="FY39" s="306"/>
      <c r="FZ39" s="306"/>
      <c r="GA39" s="306"/>
      <c r="GB39" s="306"/>
      <c r="GC39" s="306"/>
      <c r="GD39" s="306"/>
      <c r="GE39" s="306"/>
      <c r="GF39" s="306"/>
      <c r="GG39" s="306"/>
      <c r="GH39" s="306"/>
      <c r="GI39" s="306"/>
      <c r="GJ39" s="306"/>
      <c r="GK39" s="306"/>
      <c r="GL39" s="306"/>
      <c r="GM39" s="306"/>
      <c r="GN39" s="306"/>
      <c r="GO39" s="306"/>
      <c r="GP39" s="306"/>
      <c r="GQ39" s="306"/>
      <c r="GR39" s="306"/>
      <c r="GS39" s="306"/>
      <c r="GT39" s="306"/>
      <c r="GU39" s="306"/>
      <c r="GV39" s="306"/>
      <c r="GW39" s="306"/>
      <c r="GX39" s="306"/>
      <c r="GY39" s="306"/>
      <c r="GZ39" s="306"/>
      <c r="HA39" s="306"/>
      <c r="HB39" s="306"/>
      <c r="HC39" s="306"/>
      <c r="HD39" s="306"/>
      <c r="HE39" s="306"/>
      <c r="HF39" s="306"/>
      <c r="HG39" s="306"/>
      <c r="HH39" s="306"/>
      <c r="HI39" s="306"/>
      <c r="HJ39" s="306"/>
      <c r="HK39" s="306"/>
      <c r="HL39" s="306"/>
      <c r="HM39" s="306"/>
      <c r="HN39" s="306"/>
      <c r="HO39" s="306"/>
      <c r="HP39" s="306"/>
      <c r="HQ39" s="306"/>
      <c r="HR39" s="306"/>
      <c r="HS39" s="306"/>
      <c r="HT39" s="306"/>
      <c r="HU39" s="306"/>
      <c r="HV39" s="306"/>
      <c r="HW39" s="306"/>
      <c r="HX39" s="306"/>
      <c r="HY39" s="306"/>
      <c r="HZ39" s="306"/>
      <c r="IA39" s="306"/>
      <c r="IB39" s="306"/>
      <c r="IC39" s="306"/>
      <c r="ID39" s="306"/>
      <c r="IE39" s="306"/>
      <c r="IF39" s="306"/>
      <c r="IG39" s="306"/>
      <c r="IH39" s="306"/>
      <c r="II39" s="306"/>
      <c r="IJ39" s="306"/>
      <c r="IK39" s="306"/>
      <c r="IL39" s="306"/>
      <c r="IM39" s="306"/>
      <c r="IN39" s="306"/>
      <c r="IO39" s="306"/>
      <c r="IP39" s="306"/>
      <c r="IQ39" s="306"/>
      <c r="IR39" s="306"/>
      <c r="IS39" s="306"/>
      <c r="IT39" s="306"/>
      <c r="IU39" s="306"/>
      <c r="IV39" s="306"/>
    </row>
    <row r="40" spans="1:256" ht="12.75" hidden="1" customHeight="1" x14ac:dyDescent="0.2">
      <c r="A40" s="307"/>
      <c r="B40" s="227"/>
      <c r="C40" s="227"/>
      <c r="D40" s="227"/>
      <c r="E40" s="227"/>
      <c r="F40" s="227"/>
      <c r="G40" s="227"/>
      <c r="H40" s="227"/>
      <c r="I40" s="227"/>
      <c r="J40" s="308"/>
      <c r="K40" s="305"/>
      <c r="L40" s="305"/>
      <c r="M40" s="305"/>
      <c r="N40" s="305"/>
      <c r="O40" s="305"/>
      <c r="P40" s="305"/>
      <c r="Q40" s="305"/>
      <c r="R40" s="305"/>
      <c r="S40" s="305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6"/>
      <c r="BI40" s="306"/>
      <c r="BJ40" s="306"/>
      <c r="BK40" s="306"/>
      <c r="BL40" s="306"/>
      <c r="BM40" s="306"/>
      <c r="BN40" s="306"/>
      <c r="BO40" s="306"/>
      <c r="BP40" s="306"/>
      <c r="BQ40" s="306"/>
      <c r="BR40" s="306"/>
      <c r="BS40" s="306"/>
      <c r="BT40" s="306"/>
      <c r="BU40" s="306"/>
      <c r="BV40" s="306"/>
      <c r="BW40" s="306"/>
      <c r="BX40" s="306"/>
      <c r="BY40" s="306"/>
      <c r="BZ40" s="306"/>
      <c r="CA40" s="306"/>
      <c r="CB40" s="306"/>
      <c r="CC40" s="306"/>
      <c r="CD40" s="306"/>
      <c r="CE40" s="306"/>
      <c r="CF40" s="306"/>
      <c r="CG40" s="306"/>
      <c r="CH40" s="306"/>
      <c r="CI40" s="306"/>
      <c r="CJ40" s="306"/>
      <c r="CK40" s="306"/>
      <c r="CL40" s="306"/>
      <c r="CM40" s="306"/>
      <c r="CN40" s="306"/>
      <c r="CO40" s="306"/>
      <c r="CP40" s="306"/>
      <c r="CQ40" s="306"/>
      <c r="CR40" s="306"/>
      <c r="CS40" s="306"/>
      <c r="CT40" s="306"/>
      <c r="CU40" s="306"/>
      <c r="CV40" s="306"/>
      <c r="CW40" s="306"/>
      <c r="CX40" s="306"/>
      <c r="CY40" s="306"/>
      <c r="CZ40" s="306"/>
      <c r="DA40" s="306"/>
      <c r="DB40" s="306"/>
      <c r="DC40" s="306"/>
      <c r="DD40" s="306"/>
      <c r="DE40" s="306"/>
      <c r="DF40" s="306"/>
      <c r="DG40" s="306"/>
      <c r="DH40" s="306"/>
      <c r="DI40" s="306"/>
      <c r="DJ40" s="306"/>
      <c r="DK40" s="306"/>
      <c r="DL40" s="306"/>
      <c r="DM40" s="306"/>
      <c r="DN40" s="306"/>
      <c r="DO40" s="306"/>
      <c r="DP40" s="306"/>
      <c r="DQ40" s="306"/>
      <c r="DR40" s="306"/>
      <c r="DS40" s="306"/>
      <c r="DT40" s="306"/>
      <c r="DU40" s="306"/>
      <c r="DV40" s="306"/>
      <c r="DW40" s="306"/>
      <c r="DX40" s="306"/>
      <c r="DY40" s="306"/>
      <c r="DZ40" s="306"/>
      <c r="EA40" s="306"/>
      <c r="EB40" s="306"/>
      <c r="EC40" s="306"/>
      <c r="ED40" s="306"/>
      <c r="EE40" s="306"/>
      <c r="EF40" s="306"/>
      <c r="EG40" s="306"/>
      <c r="EH40" s="306"/>
      <c r="EI40" s="306"/>
      <c r="EJ40" s="306"/>
      <c r="EK40" s="306"/>
      <c r="EL40" s="306"/>
      <c r="EM40" s="306"/>
      <c r="EN40" s="306"/>
      <c r="EO40" s="306"/>
      <c r="EP40" s="306"/>
      <c r="EQ40" s="306"/>
      <c r="ER40" s="306"/>
      <c r="ES40" s="306"/>
      <c r="ET40" s="306"/>
      <c r="EU40" s="306"/>
      <c r="EV40" s="306"/>
      <c r="EW40" s="306"/>
      <c r="EX40" s="306"/>
      <c r="EY40" s="306"/>
      <c r="EZ40" s="306"/>
      <c r="FA40" s="306"/>
      <c r="FB40" s="306"/>
      <c r="FC40" s="306"/>
      <c r="FD40" s="306"/>
      <c r="FE40" s="306"/>
      <c r="FF40" s="306"/>
      <c r="FG40" s="306"/>
      <c r="FH40" s="306"/>
      <c r="FI40" s="306"/>
      <c r="FJ40" s="306"/>
      <c r="FK40" s="306"/>
      <c r="FL40" s="306"/>
      <c r="FM40" s="306"/>
      <c r="FN40" s="306"/>
      <c r="FO40" s="306"/>
      <c r="FP40" s="306"/>
      <c r="FQ40" s="306"/>
      <c r="FR40" s="306"/>
      <c r="FS40" s="306"/>
      <c r="FT40" s="306"/>
      <c r="FU40" s="306"/>
      <c r="FV40" s="306"/>
      <c r="FW40" s="306"/>
      <c r="FX40" s="306"/>
      <c r="FY40" s="306"/>
      <c r="FZ40" s="306"/>
      <c r="GA40" s="306"/>
      <c r="GB40" s="306"/>
      <c r="GC40" s="306"/>
      <c r="GD40" s="306"/>
      <c r="GE40" s="306"/>
      <c r="GF40" s="306"/>
      <c r="GG40" s="306"/>
      <c r="GH40" s="306"/>
      <c r="GI40" s="306"/>
      <c r="GJ40" s="306"/>
      <c r="GK40" s="306"/>
      <c r="GL40" s="306"/>
      <c r="GM40" s="306"/>
      <c r="GN40" s="306"/>
      <c r="GO40" s="306"/>
      <c r="GP40" s="306"/>
      <c r="GQ40" s="306"/>
      <c r="GR40" s="306"/>
      <c r="GS40" s="306"/>
      <c r="GT40" s="306"/>
      <c r="GU40" s="306"/>
      <c r="GV40" s="306"/>
      <c r="GW40" s="306"/>
      <c r="GX40" s="306"/>
      <c r="GY40" s="306"/>
      <c r="GZ40" s="306"/>
      <c r="HA40" s="306"/>
      <c r="HB40" s="306"/>
      <c r="HC40" s="306"/>
      <c r="HD40" s="306"/>
      <c r="HE40" s="306"/>
      <c r="HF40" s="306"/>
      <c r="HG40" s="306"/>
      <c r="HH40" s="306"/>
      <c r="HI40" s="306"/>
      <c r="HJ40" s="306"/>
      <c r="HK40" s="306"/>
      <c r="HL40" s="306"/>
      <c r="HM40" s="306"/>
      <c r="HN40" s="306"/>
      <c r="HO40" s="306"/>
      <c r="HP40" s="306"/>
      <c r="HQ40" s="306"/>
      <c r="HR40" s="306"/>
      <c r="HS40" s="306"/>
      <c r="HT40" s="306"/>
      <c r="HU40" s="306"/>
      <c r="HV40" s="306"/>
      <c r="HW40" s="306"/>
      <c r="HX40" s="306"/>
      <c r="HY40" s="306"/>
      <c r="HZ40" s="306"/>
      <c r="IA40" s="306"/>
      <c r="IB40" s="306"/>
      <c r="IC40" s="306"/>
      <c r="ID40" s="306"/>
      <c r="IE40" s="306"/>
      <c r="IF40" s="306"/>
      <c r="IG40" s="306"/>
      <c r="IH40" s="306"/>
      <c r="II40" s="306"/>
      <c r="IJ40" s="306"/>
      <c r="IK40" s="306"/>
      <c r="IL40" s="306"/>
      <c r="IM40" s="306"/>
      <c r="IN40" s="306"/>
      <c r="IO40" s="306"/>
      <c r="IP40" s="306"/>
      <c r="IQ40" s="306"/>
      <c r="IR40" s="306"/>
      <c r="IS40" s="306"/>
      <c r="IT40" s="306"/>
      <c r="IU40" s="306"/>
      <c r="IV40" s="306"/>
    </row>
    <row r="41" spans="1:256" s="3" customFormat="1" ht="12.75" hidden="1" customHeight="1" x14ac:dyDescent="0.2">
      <c r="A41" s="307"/>
      <c r="B41"/>
      <c r="C41"/>
      <c r="D41"/>
      <c r="E41"/>
      <c r="F41"/>
      <c r="G41"/>
      <c r="H41"/>
      <c r="I41"/>
      <c r="J41" s="21"/>
      <c r="K41" s="226"/>
      <c r="L41" s="226"/>
      <c r="M41" s="226"/>
      <c r="N41" s="226"/>
      <c r="O41" s="226"/>
      <c r="P41" s="226"/>
      <c r="Q41" s="226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s="3" customFormat="1" ht="12.75" hidden="1" customHeight="1" x14ac:dyDescent="0.2">
      <c r="A42" s="270"/>
      <c r="B42"/>
      <c r="C42"/>
      <c r="D42"/>
      <c r="E42"/>
      <c r="F42"/>
      <c r="G42"/>
      <c r="H42"/>
      <c r="I42"/>
      <c r="J42" s="21"/>
      <c r="K42" s="227"/>
      <c r="L42" s="227"/>
      <c r="M42" s="227"/>
      <c r="N42" s="227"/>
      <c r="O42" s="227"/>
      <c r="P42" s="227"/>
      <c r="Q42" s="227"/>
      <c r="R42" s="227"/>
      <c r="S42" s="227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309"/>
      <c r="BL42" s="309"/>
      <c r="BM42" s="309"/>
      <c r="BN42" s="309"/>
      <c r="BO42" s="309"/>
      <c r="BP42" s="309"/>
      <c r="BQ42" s="309"/>
      <c r="BR42" s="309"/>
      <c r="BS42" s="309"/>
      <c r="BT42" s="309"/>
      <c r="BU42" s="309"/>
      <c r="BV42" s="309"/>
      <c r="BW42" s="309"/>
      <c r="BX42" s="309"/>
      <c r="BY42" s="309"/>
      <c r="BZ42" s="309"/>
      <c r="CA42" s="309"/>
      <c r="CB42" s="309"/>
      <c r="CC42" s="309"/>
      <c r="CD42" s="309"/>
      <c r="CE42" s="309"/>
      <c r="CF42" s="309"/>
      <c r="CG42" s="309"/>
      <c r="CH42" s="309"/>
      <c r="CI42" s="309"/>
      <c r="CJ42" s="309"/>
      <c r="CK42" s="309"/>
      <c r="CL42" s="309"/>
      <c r="CM42" s="309"/>
      <c r="CN42" s="309"/>
      <c r="CO42" s="309"/>
      <c r="CP42" s="309"/>
      <c r="CQ42" s="309"/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09"/>
      <c r="DF42" s="309"/>
      <c r="DG42" s="309"/>
      <c r="DH42" s="309"/>
      <c r="DI42" s="309"/>
      <c r="DJ42" s="309"/>
      <c r="DK42" s="309"/>
      <c r="DL42" s="309"/>
      <c r="DM42" s="309"/>
      <c r="DN42" s="309"/>
      <c r="DO42" s="309"/>
      <c r="DP42" s="309"/>
      <c r="DQ42" s="309"/>
      <c r="DR42" s="309"/>
      <c r="DS42" s="309"/>
      <c r="DT42" s="309"/>
      <c r="DU42" s="309"/>
      <c r="DV42" s="309"/>
      <c r="DW42" s="309"/>
      <c r="DX42" s="309"/>
      <c r="DY42" s="309"/>
      <c r="DZ42" s="309"/>
      <c r="EA42" s="309"/>
      <c r="EB42" s="309"/>
      <c r="EC42" s="309"/>
      <c r="ED42" s="309"/>
      <c r="EE42" s="309"/>
      <c r="EF42" s="309"/>
      <c r="EG42" s="309"/>
      <c r="EH42" s="309"/>
      <c r="EI42" s="309"/>
      <c r="EJ42" s="309"/>
      <c r="EK42" s="309"/>
      <c r="EL42" s="309"/>
      <c r="EM42" s="309"/>
      <c r="EN42" s="309"/>
      <c r="EO42" s="309"/>
      <c r="EP42" s="309"/>
      <c r="EQ42" s="309"/>
      <c r="ER42" s="309"/>
      <c r="ES42" s="309"/>
      <c r="ET42" s="309"/>
      <c r="EU42" s="309"/>
      <c r="EV42" s="309"/>
      <c r="EW42" s="309"/>
      <c r="EX42" s="309"/>
      <c r="EY42" s="309"/>
      <c r="EZ42" s="309"/>
      <c r="FA42" s="309"/>
      <c r="FB42" s="309"/>
      <c r="FC42" s="309"/>
      <c r="FD42" s="309"/>
      <c r="FE42" s="309"/>
      <c r="FF42" s="309"/>
      <c r="FG42" s="309"/>
      <c r="FH42" s="309"/>
      <c r="FI42" s="309"/>
      <c r="FJ42" s="309"/>
      <c r="FK42" s="309"/>
      <c r="FL42" s="309"/>
      <c r="FM42" s="309"/>
      <c r="FN42" s="309"/>
      <c r="FO42" s="309"/>
      <c r="FP42" s="309"/>
      <c r="FQ42" s="309"/>
      <c r="FR42" s="309"/>
      <c r="FS42" s="309"/>
      <c r="FT42" s="309"/>
      <c r="FU42" s="309"/>
      <c r="FV42" s="309"/>
      <c r="FW42" s="309"/>
      <c r="FX42" s="309"/>
      <c r="FY42" s="309"/>
      <c r="FZ42" s="309"/>
      <c r="GA42" s="309"/>
      <c r="GB42" s="309"/>
      <c r="GC42" s="309"/>
      <c r="GD42" s="309"/>
      <c r="GE42" s="309"/>
      <c r="GF42" s="309"/>
      <c r="GG42" s="309"/>
      <c r="GH42" s="309"/>
      <c r="GI42" s="309"/>
      <c r="GJ42" s="309"/>
      <c r="GK42" s="309"/>
      <c r="GL42" s="309"/>
      <c r="GM42" s="309"/>
      <c r="GN42" s="309"/>
      <c r="GO42" s="309"/>
      <c r="GP42" s="309"/>
      <c r="GQ42" s="309"/>
      <c r="GR42" s="309"/>
      <c r="GS42" s="309"/>
      <c r="GT42" s="309"/>
      <c r="GU42" s="309"/>
      <c r="GV42" s="309"/>
      <c r="GW42" s="309"/>
      <c r="GX42" s="309"/>
      <c r="GY42" s="309"/>
      <c r="GZ42" s="309"/>
      <c r="HA42" s="309"/>
      <c r="HB42" s="309"/>
      <c r="HC42" s="309"/>
      <c r="HD42" s="309"/>
      <c r="HE42" s="309"/>
      <c r="HF42" s="309"/>
      <c r="HG42" s="309"/>
      <c r="HH42" s="309"/>
      <c r="HI42" s="309"/>
      <c r="HJ42" s="309"/>
      <c r="HK42" s="309"/>
      <c r="HL42" s="309"/>
      <c r="HM42" s="309"/>
      <c r="HN42" s="309"/>
      <c r="HO42" s="309"/>
      <c r="HP42" s="309"/>
      <c r="HQ42" s="309"/>
      <c r="HR42" s="309"/>
      <c r="HS42" s="309"/>
      <c r="HT42" s="309"/>
      <c r="HU42" s="309"/>
      <c r="HV42" s="309"/>
      <c r="HW42" s="309"/>
      <c r="HX42" s="309"/>
      <c r="HY42" s="309"/>
      <c r="HZ42" s="309"/>
      <c r="IA42" s="309"/>
      <c r="IB42" s="309"/>
      <c r="IC42" s="309"/>
      <c r="ID42" s="309"/>
      <c r="IE42" s="309"/>
      <c r="IF42" s="309"/>
      <c r="IG42" s="309"/>
      <c r="IH42" s="309"/>
      <c r="II42" s="309"/>
      <c r="IJ42" s="309"/>
      <c r="IK42" s="309"/>
      <c r="IL42" s="309"/>
      <c r="IM42" s="309"/>
      <c r="IN42" s="309"/>
      <c r="IO42" s="309"/>
      <c r="IP42" s="309"/>
      <c r="IQ42" s="309"/>
      <c r="IR42" s="309"/>
      <c r="IS42" s="309"/>
      <c r="IT42" s="309"/>
      <c r="IU42" s="309"/>
      <c r="IV42" s="309"/>
    </row>
    <row r="43" spans="1:256" s="3" customFormat="1" ht="12.75" hidden="1" customHeight="1" x14ac:dyDescent="0.2">
      <c r="A43" s="270"/>
      <c r="B43" s="227"/>
      <c r="C43" s="227"/>
      <c r="D43" s="227"/>
      <c r="E43" s="227"/>
      <c r="F43" s="227"/>
      <c r="G43" s="227"/>
      <c r="H43" s="227"/>
      <c r="I43" s="227"/>
      <c r="J43" s="308"/>
      <c r="K43" s="227"/>
      <c r="L43" s="227"/>
      <c r="M43" s="227"/>
      <c r="N43" s="227"/>
      <c r="O43" s="227"/>
      <c r="P43" s="227"/>
      <c r="Q43" s="227"/>
      <c r="R43" s="227"/>
      <c r="S43" s="227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9"/>
      <c r="BG43" s="309"/>
      <c r="BH43" s="309"/>
      <c r="BI43" s="309"/>
      <c r="BJ43" s="309"/>
      <c r="BK43" s="309"/>
      <c r="BL43" s="309"/>
      <c r="BM43" s="309"/>
      <c r="BN43" s="309"/>
      <c r="BO43" s="309"/>
      <c r="BP43" s="309"/>
      <c r="BQ43" s="309"/>
      <c r="BR43" s="309"/>
      <c r="BS43" s="309"/>
      <c r="BT43" s="309"/>
      <c r="BU43" s="309"/>
      <c r="BV43" s="309"/>
      <c r="BW43" s="309"/>
      <c r="BX43" s="309"/>
      <c r="BY43" s="309"/>
      <c r="BZ43" s="309"/>
      <c r="CA43" s="309"/>
      <c r="CB43" s="309"/>
      <c r="CC43" s="309"/>
      <c r="CD43" s="309"/>
      <c r="CE43" s="309"/>
      <c r="CF43" s="309"/>
      <c r="CG43" s="309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9"/>
      <c r="DM43" s="309"/>
      <c r="DN43" s="309"/>
      <c r="DO43" s="309"/>
      <c r="DP43" s="309"/>
      <c r="DQ43" s="309"/>
      <c r="DR43" s="309"/>
      <c r="DS43" s="309"/>
      <c r="DT43" s="309"/>
      <c r="DU43" s="309"/>
      <c r="DV43" s="309"/>
      <c r="DW43" s="309"/>
      <c r="DX43" s="309"/>
      <c r="DY43" s="309"/>
      <c r="DZ43" s="309"/>
      <c r="EA43" s="309"/>
      <c r="EB43" s="309"/>
      <c r="EC43" s="309"/>
      <c r="ED43" s="309"/>
      <c r="EE43" s="309"/>
      <c r="EF43" s="309"/>
      <c r="EG43" s="309"/>
      <c r="EH43" s="309"/>
      <c r="EI43" s="309"/>
      <c r="EJ43" s="309"/>
      <c r="EK43" s="309"/>
      <c r="EL43" s="309"/>
      <c r="EM43" s="309"/>
      <c r="EN43" s="309"/>
      <c r="EO43" s="309"/>
      <c r="EP43" s="309"/>
      <c r="EQ43" s="309"/>
      <c r="ER43" s="309"/>
      <c r="ES43" s="309"/>
      <c r="ET43" s="309"/>
      <c r="EU43" s="309"/>
      <c r="EV43" s="309"/>
      <c r="EW43" s="309"/>
      <c r="EX43" s="309"/>
      <c r="EY43" s="309"/>
      <c r="EZ43" s="309"/>
      <c r="FA43" s="309"/>
      <c r="FB43" s="309"/>
      <c r="FC43" s="309"/>
      <c r="FD43" s="309"/>
      <c r="FE43" s="309"/>
      <c r="FF43" s="309"/>
      <c r="FG43" s="309"/>
      <c r="FH43" s="309"/>
      <c r="FI43" s="309"/>
      <c r="FJ43" s="309"/>
      <c r="FK43" s="309"/>
      <c r="FL43" s="309"/>
      <c r="FM43" s="309"/>
      <c r="FN43" s="309"/>
      <c r="FO43" s="309"/>
      <c r="FP43" s="309"/>
      <c r="FQ43" s="309"/>
      <c r="FR43" s="309"/>
      <c r="FS43" s="309"/>
      <c r="FT43" s="309"/>
      <c r="FU43" s="309"/>
      <c r="FV43" s="309"/>
      <c r="FW43" s="309"/>
      <c r="FX43" s="309"/>
      <c r="FY43" s="309"/>
      <c r="FZ43" s="309"/>
      <c r="GA43" s="309"/>
      <c r="GB43" s="309"/>
      <c r="GC43" s="309"/>
      <c r="GD43" s="309"/>
      <c r="GE43" s="309"/>
      <c r="GF43" s="309"/>
      <c r="GG43" s="309"/>
      <c r="GH43" s="309"/>
      <c r="GI43" s="309"/>
      <c r="GJ43" s="309"/>
      <c r="GK43" s="309"/>
      <c r="GL43" s="309"/>
      <c r="GM43" s="309"/>
      <c r="GN43" s="309"/>
      <c r="GO43" s="309"/>
      <c r="GP43" s="309"/>
      <c r="GQ43" s="309"/>
      <c r="GR43" s="309"/>
      <c r="GS43" s="309"/>
      <c r="GT43" s="309"/>
      <c r="GU43" s="309"/>
      <c r="GV43" s="309"/>
      <c r="GW43" s="309"/>
      <c r="GX43" s="309"/>
      <c r="GY43" s="309"/>
      <c r="GZ43" s="309"/>
      <c r="HA43" s="309"/>
      <c r="HB43" s="309"/>
      <c r="HC43" s="309"/>
      <c r="HD43" s="309"/>
      <c r="HE43" s="309"/>
      <c r="HF43" s="309"/>
      <c r="HG43" s="309"/>
      <c r="HH43" s="309"/>
      <c r="HI43" s="309"/>
      <c r="HJ43" s="309"/>
      <c r="HK43" s="309"/>
      <c r="HL43" s="309"/>
      <c r="HM43" s="309"/>
      <c r="HN43" s="309"/>
      <c r="HO43" s="309"/>
      <c r="HP43" s="309"/>
      <c r="HQ43" s="309"/>
      <c r="HR43" s="309"/>
      <c r="HS43" s="309"/>
      <c r="HT43" s="309"/>
      <c r="HU43" s="309"/>
      <c r="HV43" s="309"/>
      <c r="HW43" s="309"/>
      <c r="HX43" s="309"/>
      <c r="HY43" s="309"/>
      <c r="HZ43" s="309"/>
      <c r="IA43" s="309"/>
      <c r="IB43" s="309"/>
      <c r="IC43" s="309"/>
      <c r="ID43" s="309"/>
      <c r="IE43" s="309"/>
      <c r="IF43" s="309"/>
      <c r="IG43" s="309"/>
      <c r="IH43" s="309"/>
      <c r="II43" s="309"/>
      <c r="IJ43" s="309"/>
      <c r="IK43" s="309"/>
      <c r="IL43" s="309"/>
      <c r="IM43" s="309"/>
      <c r="IN43" s="309"/>
      <c r="IO43" s="309"/>
      <c r="IP43" s="309"/>
      <c r="IQ43" s="309"/>
      <c r="IR43" s="309"/>
      <c r="IS43" s="309"/>
      <c r="IT43" s="309"/>
      <c r="IU43" s="309"/>
      <c r="IV43" s="309"/>
    </row>
    <row r="44" spans="1:256" s="3" customFormat="1" ht="12.75" hidden="1" customHeight="1" x14ac:dyDescent="0.2">
      <c r="A44" s="270"/>
      <c r="B44" s="227"/>
      <c r="C44" s="227"/>
      <c r="D44" s="227"/>
      <c r="E44" s="227"/>
      <c r="F44" s="227"/>
      <c r="G44" s="227"/>
      <c r="H44" s="227"/>
      <c r="I44" s="227"/>
      <c r="J44" s="308"/>
      <c r="K44" s="227"/>
      <c r="L44" s="227"/>
      <c r="M44" s="227"/>
      <c r="N44" s="227"/>
      <c r="O44" s="227"/>
      <c r="P44" s="227"/>
      <c r="Q44" s="227"/>
      <c r="R44" s="227"/>
      <c r="S44" s="227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V44" s="309"/>
      <c r="BW44" s="309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09"/>
      <c r="DA44" s="309"/>
      <c r="DB44" s="309"/>
      <c r="DC44" s="309"/>
      <c r="DD44" s="309"/>
      <c r="DE44" s="309"/>
      <c r="DF44" s="309"/>
      <c r="DG44" s="309"/>
      <c r="DH44" s="309"/>
      <c r="DI44" s="309"/>
      <c r="DJ44" s="309"/>
      <c r="DK44" s="309"/>
      <c r="DL44" s="309"/>
      <c r="DM44" s="309"/>
      <c r="DN44" s="309"/>
      <c r="DO44" s="309"/>
      <c r="DP44" s="309"/>
      <c r="DQ44" s="309"/>
      <c r="DR44" s="309"/>
      <c r="DS44" s="309"/>
      <c r="DT44" s="309"/>
      <c r="DU44" s="309"/>
      <c r="DV44" s="309"/>
      <c r="DW44" s="309"/>
      <c r="DX44" s="309"/>
      <c r="DY44" s="309"/>
      <c r="DZ44" s="309"/>
      <c r="EA44" s="309"/>
      <c r="EB44" s="309"/>
      <c r="EC44" s="309"/>
      <c r="ED44" s="309"/>
      <c r="EE44" s="309"/>
      <c r="EF44" s="309"/>
      <c r="EG44" s="309"/>
      <c r="EH44" s="309"/>
      <c r="EI44" s="309"/>
      <c r="EJ44" s="309"/>
      <c r="EK44" s="309"/>
      <c r="EL44" s="309"/>
      <c r="EM44" s="309"/>
      <c r="EN44" s="309"/>
      <c r="EO44" s="309"/>
      <c r="EP44" s="309"/>
      <c r="EQ44" s="309"/>
      <c r="ER44" s="309"/>
      <c r="ES44" s="309"/>
      <c r="ET44" s="309"/>
      <c r="EU44" s="309"/>
      <c r="EV44" s="309"/>
      <c r="EW44" s="309"/>
      <c r="EX44" s="309"/>
      <c r="EY44" s="309"/>
      <c r="EZ44" s="309"/>
      <c r="FA44" s="309"/>
      <c r="FB44" s="309"/>
      <c r="FC44" s="309"/>
      <c r="FD44" s="309"/>
      <c r="FE44" s="309"/>
      <c r="FF44" s="309"/>
      <c r="FG44" s="309"/>
      <c r="FH44" s="309"/>
      <c r="FI44" s="309"/>
      <c r="FJ44" s="309"/>
      <c r="FK44" s="309"/>
      <c r="FL44" s="309"/>
      <c r="FM44" s="309"/>
      <c r="FN44" s="309"/>
      <c r="FO44" s="309"/>
      <c r="FP44" s="309"/>
      <c r="FQ44" s="309"/>
      <c r="FR44" s="309"/>
      <c r="FS44" s="309"/>
      <c r="FT44" s="309"/>
      <c r="FU44" s="309"/>
      <c r="FV44" s="309"/>
      <c r="FW44" s="309"/>
      <c r="FX44" s="309"/>
      <c r="FY44" s="309"/>
      <c r="FZ44" s="309"/>
      <c r="GA44" s="309"/>
      <c r="GB44" s="309"/>
      <c r="GC44" s="309"/>
      <c r="GD44" s="309"/>
      <c r="GE44" s="309"/>
      <c r="GF44" s="309"/>
      <c r="GG44" s="309"/>
      <c r="GH44" s="309"/>
      <c r="GI44" s="309"/>
      <c r="GJ44" s="309"/>
      <c r="GK44" s="309"/>
      <c r="GL44" s="309"/>
      <c r="GM44" s="309"/>
      <c r="GN44" s="309"/>
      <c r="GO44" s="309"/>
      <c r="GP44" s="309"/>
      <c r="GQ44" s="309"/>
      <c r="GR44" s="309"/>
      <c r="GS44" s="309"/>
      <c r="GT44" s="309"/>
      <c r="GU44" s="309"/>
      <c r="GV44" s="309"/>
      <c r="GW44" s="309"/>
      <c r="GX44" s="309"/>
      <c r="GY44" s="309"/>
      <c r="GZ44" s="309"/>
      <c r="HA44" s="309"/>
      <c r="HB44" s="309"/>
      <c r="HC44" s="309"/>
      <c r="HD44" s="309"/>
      <c r="HE44" s="309"/>
      <c r="HF44" s="309"/>
      <c r="HG44" s="309"/>
      <c r="HH44" s="309"/>
      <c r="HI44" s="309"/>
      <c r="HJ44" s="309"/>
      <c r="HK44" s="309"/>
      <c r="HL44" s="309"/>
      <c r="HM44" s="309"/>
      <c r="HN44" s="309"/>
      <c r="HO44" s="309"/>
      <c r="HP44" s="309"/>
      <c r="HQ44" s="309"/>
      <c r="HR44" s="309"/>
      <c r="HS44" s="309"/>
      <c r="HT44" s="309"/>
      <c r="HU44" s="309"/>
      <c r="HV44" s="309"/>
      <c r="HW44" s="309"/>
      <c r="HX44" s="309"/>
      <c r="HY44" s="309"/>
      <c r="HZ44" s="309"/>
      <c r="IA44" s="309"/>
      <c r="IB44" s="309"/>
      <c r="IC44" s="309"/>
      <c r="ID44" s="309"/>
      <c r="IE44" s="309"/>
      <c r="IF44" s="309"/>
      <c r="IG44" s="309"/>
      <c r="IH44" s="309"/>
      <c r="II44" s="309"/>
      <c r="IJ44" s="309"/>
      <c r="IK44" s="309"/>
      <c r="IL44" s="309"/>
      <c r="IM44" s="309"/>
      <c r="IN44" s="309"/>
      <c r="IO44" s="309"/>
      <c r="IP44" s="309"/>
      <c r="IQ44" s="309"/>
      <c r="IR44" s="309"/>
      <c r="IS44" s="309"/>
      <c r="IT44" s="309"/>
      <c r="IU44" s="309"/>
      <c r="IV44" s="309"/>
    </row>
    <row r="45" spans="1:256" s="3" customFormat="1" ht="12.75" hidden="1" customHeight="1" x14ac:dyDescent="0.2">
      <c r="A45" s="310"/>
      <c r="B45" s="227"/>
      <c r="C45" s="227"/>
      <c r="D45" s="227"/>
      <c r="E45" s="227"/>
      <c r="F45" s="227"/>
      <c r="G45" s="227"/>
      <c r="H45" s="227"/>
      <c r="I45" s="227"/>
      <c r="J45" s="308"/>
      <c r="K45" s="227"/>
      <c r="L45" s="227"/>
      <c r="M45" s="227"/>
      <c r="N45" s="227"/>
      <c r="O45" s="227"/>
      <c r="P45" s="227"/>
      <c r="Q45" s="227"/>
      <c r="R45" s="227"/>
      <c r="S45" s="227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/>
      <c r="BL45" s="309"/>
      <c r="BM45" s="309"/>
      <c r="BN45" s="309"/>
      <c r="BO45" s="309"/>
      <c r="BP45" s="309"/>
      <c r="BQ45" s="309"/>
      <c r="BR45" s="309"/>
      <c r="BS45" s="309"/>
      <c r="BT45" s="309"/>
      <c r="BU45" s="309"/>
      <c r="BV45" s="309"/>
      <c r="BW45" s="309"/>
      <c r="BX45" s="309"/>
      <c r="BY45" s="309"/>
      <c r="BZ45" s="309"/>
      <c r="CA45" s="309"/>
      <c r="CB45" s="309"/>
      <c r="CC45" s="309"/>
      <c r="CD45" s="309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09"/>
      <c r="DA45" s="309"/>
      <c r="DB45" s="309"/>
      <c r="DC45" s="309"/>
      <c r="DD45" s="309"/>
      <c r="DE45" s="309"/>
      <c r="DF45" s="309"/>
      <c r="DG45" s="309"/>
      <c r="DH45" s="309"/>
      <c r="DI45" s="309"/>
      <c r="DJ45" s="309"/>
      <c r="DK45" s="309"/>
      <c r="DL45" s="309"/>
      <c r="DM45" s="309"/>
      <c r="DN45" s="309"/>
      <c r="DO45" s="309"/>
      <c r="DP45" s="309"/>
      <c r="DQ45" s="309"/>
      <c r="DR45" s="309"/>
      <c r="DS45" s="309"/>
      <c r="DT45" s="309"/>
      <c r="DU45" s="309"/>
      <c r="DV45" s="309"/>
      <c r="DW45" s="309"/>
      <c r="DX45" s="309"/>
      <c r="DY45" s="309"/>
      <c r="DZ45" s="309"/>
      <c r="EA45" s="309"/>
      <c r="EB45" s="309"/>
      <c r="EC45" s="309"/>
      <c r="ED45" s="309"/>
      <c r="EE45" s="309"/>
      <c r="EF45" s="309"/>
      <c r="EG45" s="309"/>
      <c r="EH45" s="309"/>
      <c r="EI45" s="309"/>
      <c r="EJ45" s="309"/>
      <c r="EK45" s="309"/>
      <c r="EL45" s="309"/>
      <c r="EM45" s="309"/>
      <c r="EN45" s="309"/>
      <c r="EO45" s="309"/>
      <c r="EP45" s="309"/>
      <c r="EQ45" s="309"/>
      <c r="ER45" s="309"/>
      <c r="ES45" s="309"/>
      <c r="ET45" s="309"/>
      <c r="EU45" s="309"/>
      <c r="EV45" s="309"/>
      <c r="EW45" s="309"/>
      <c r="EX45" s="309"/>
      <c r="EY45" s="309"/>
      <c r="EZ45" s="309"/>
      <c r="FA45" s="309"/>
      <c r="FB45" s="309"/>
      <c r="FC45" s="309"/>
      <c r="FD45" s="309"/>
      <c r="FE45" s="309"/>
      <c r="FF45" s="309"/>
      <c r="FG45" s="309"/>
      <c r="FH45" s="309"/>
      <c r="FI45" s="309"/>
      <c r="FJ45" s="309"/>
      <c r="FK45" s="309"/>
      <c r="FL45" s="309"/>
      <c r="FM45" s="309"/>
      <c r="FN45" s="309"/>
      <c r="FO45" s="309"/>
      <c r="FP45" s="309"/>
      <c r="FQ45" s="309"/>
      <c r="FR45" s="309"/>
      <c r="FS45" s="309"/>
      <c r="FT45" s="309"/>
      <c r="FU45" s="309"/>
      <c r="FV45" s="309"/>
      <c r="FW45" s="309"/>
      <c r="FX45" s="309"/>
      <c r="FY45" s="309"/>
      <c r="FZ45" s="309"/>
      <c r="GA45" s="309"/>
      <c r="GB45" s="309"/>
      <c r="GC45" s="309"/>
      <c r="GD45" s="309"/>
      <c r="GE45" s="309"/>
      <c r="GF45" s="309"/>
      <c r="GG45" s="309"/>
      <c r="GH45" s="309"/>
      <c r="GI45" s="309"/>
      <c r="GJ45" s="309"/>
      <c r="GK45" s="309"/>
      <c r="GL45" s="309"/>
      <c r="GM45" s="309"/>
      <c r="GN45" s="309"/>
      <c r="GO45" s="309"/>
      <c r="GP45" s="309"/>
      <c r="GQ45" s="309"/>
      <c r="GR45" s="309"/>
      <c r="GS45" s="309"/>
      <c r="GT45" s="309"/>
      <c r="GU45" s="309"/>
      <c r="GV45" s="309"/>
      <c r="GW45" s="309"/>
      <c r="GX45" s="309"/>
      <c r="GY45" s="309"/>
      <c r="GZ45" s="309"/>
      <c r="HA45" s="309"/>
      <c r="HB45" s="309"/>
      <c r="HC45" s="309"/>
      <c r="HD45" s="309"/>
      <c r="HE45" s="309"/>
      <c r="HF45" s="309"/>
      <c r="HG45" s="309"/>
      <c r="HH45" s="309"/>
      <c r="HI45" s="309"/>
      <c r="HJ45" s="309"/>
      <c r="HK45" s="309"/>
      <c r="HL45" s="309"/>
      <c r="HM45" s="309"/>
      <c r="HN45" s="309"/>
      <c r="HO45" s="309"/>
      <c r="HP45" s="309"/>
      <c r="HQ45" s="309"/>
      <c r="HR45" s="309"/>
      <c r="HS45" s="309"/>
      <c r="HT45" s="309"/>
      <c r="HU45" s="309"/>
      <c r="HV45" s="309"/>
      <c r="HW45" s="309"/>
      <c r="HX45" s="309"/>
      <c r="HY45" s="309"/>
      <c r="HZ45" s="309"/>
      <c r="IA45" s="309"/>
      <c r="IB45" s="309"/>
      <c r="IC45" s="309"/>
      <c r="ID45" s="309"/>
      <c r="IE45" s="309"/>
      <c r="IF45" s="309"/>
      <c r="IG45" s="309"/>
      <c r="IH45" s="309"/>
      <c r="II45" s="309"/>
      <c r="IJ45" s="309"/>
      <c r="IK45" s="309"/>
      <c r="IL45" s="309"/>
      <c r="IM45" s="309"/>
      <c r="IN45" s="309"/>
      <c r="IO45" s="309"/>
      <c r="IP45" s="309"/>
      <c r="IQ45" s="309"/>
      <c r="IR45" s="309"/>
      <c r="IS45" s="309"/>
      <c r="IT45" s="309"/>
      <c r="IU45" s="309"/>
      <c r="IV45" s="309"/>
    </row>
    <row r="46" spans="1:256" s="3" customFormat="1" ht="12.75" hidden="1" customHeight="1" x14ac:dyDescent="0.2">
      <c r="A46" s="310"/>
      <c r="B46" s="227"/>
      <c r="C46" s="227"/>
      <c r="D46" s="227"/>
      <c r="E46" s="227"/>
      <c r="F46" s="227"/>
      <c r="G46" s="227"/>
      <c r="H46" s="227"/>
      <c r="I46" s="227"/>
      <c r="J46" s="308"/>
      <c r="K46" s="227"/>
      <c r="L46" s="227"/>
      <c r="M46" s="227"/>
      <c r="N46" s="227"/>
      <c r="O46" s="227"/>
      <c r="P46" s="227"/>
      <c r="Q46" s="227"/>
      <c r="R46" s="227"/>
      <c r="S46" s="227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309"/>
      <c r="CR46" s="309"/>
      <c r="CS46" s="309"/>
      <c r="CT46" s="309"/>
      <c r="CU46" s="309"/>
      <c r="CV46" s="309"/>
      <c r="CW46" s="309"/>
      <c r="CX46" s="309"/>
      <c r="CY46" s="309"/>
      <c r="CZ46" s="309"/>
      <c r="DA46" s="309"/>
      <c r="DB46" s="309"/>
      <c r="DC46" s="309"/>
      <c r="DD46" s="309"/>
      <c r="DE46" s="309"/>
      <c r="DF46" s="309"/>
      <c r="DG46" s="309"/>
      <c r="DH46" s="309"/>
      <c r="DI46" s="309"/>
      <c r="DJ46" s="309"/>
      <c r="DK46" s="309"/>
      <c r="DL46" s="309"/>
      <c r="DM46" s="309"/>
      <c r="DN46" s="309"/>
      <c r="DO46" s="309"/>
      <c r="DP46" s="309"/>
      <c r="DQ46" s="309"/>
      <c r="DR46" s="309"/>
      <c r="DS46" s="309"/>
      <c r="DT46" s="309"/>
      <c r="DU46" s="309"/>
      <c r="DV46" s="309"/>
      <c r="DW46" s="309"/>
      <c r="DX46" s="309"/>
      <c r="DY46" s="309"/>
      <c r="DZ46" s="309"/>
      <c r="EA46" s="309"/>
      <c r="EB46" s="309"/>
      <c r="EC46" s="309"/>
      <c r="ED46" s="309"/>
      <c r="EE46" s="309"/>
      <c r="EF46" s="309"/>
      <c r="EG46" s="309"/>
      <c r="EH46" s="309"/>
      <c r="EI46" s="309"/>
      <c r="EJ46" s="309"/>
      <c r="EK46" s="309"/>
      <c r="EL46" s="309"/>
      <c r="EM46" s="309"/>
      <c r="EN46" s="309"/>
      <c r="EO46" s="309"/>
      <c r="EP46" s="309"/>
      <c r="EQ46" s="309"/>
      <c r="ER46" s="309"/>
      <c r="ES46" s="309"/>
      <c r="ET46" s="309"/>
      <c r="EU46" s="309"/>
      <c r="EV46" s="309"/>
      <c r="EW46" s="309"/>
      <c r="EX46" s="309"/>
      <c r="EY46" s="309"/>
      <c r="EZ46" s="309"/>
      <c r="FA46" s="309"/>
      <c r="FB46" s="309"/>
      <c r="FC46" s="309"/>
      <c r="FD46" s="309"/>
      <c r="FE46" s="309"/>
      <c r="FF46" s="309"/>
      <c r="FG46" s="309"/>
      <c r="FH46" s="309"/>
      <c r="FI46" s="309"/>
      <c r="FJ46" s="309"/>
      <c r="FK46" s="309"/>
      <c r="FL46" s="309"/>
      <c r="FM46" s="309"/>
      <c r="FN46" s="309"/>
      <c r="FO46" s="309"/>
      <c r="FP46" s="309"/>
      <c r="FQ46" s="309"/>
      <c r="FR46" s="309"/>
      <c r="FS46" s="309"/>
      <c r="FT46" s="309"/>
      <c r="FU46" s="309"/>
      <c r="FV46" s="309"/>
      <c r="FW46" s="309"/>
      <c r="FX46" s="309"/>
      <c r="FY46" s="309"/>
      <c r="FZ46" s="309"/>
      <c r="GA46" s="309"/>
      <c r="GB46" s="309"/>
      <c r="GC46" s="309"/>
      <c r="GD46" s="309"/>
      <c r="GE46" s="309"/>
      <c r="GF46" s="309"/>
      <c r="GG46" s="309"/>
      <c r="GH46" s="309"/>
      <c r="GI46" s="309"/>
      <c r="GJ46" s="309"/>
      <c r="GK46" s="309"/>
      <c r="GL46" s="309"/>
      <c r="GM46" s="309"/>
      <c r="GN46" s="309"/>
      <c r="GO46" s="309"/>
      <c r="GP46" s="309"/>
      <c r="GQ46" s="309"/>
      <c r="GR46" s="309"/>
      <c r="GS46" s="309"/>
      <c r="GT46" s="309"/>
      <c r="GU46" s="309"/>
      <c r="GV46" s="309"/>
      <c r="GW46" s="309"/>
      <c r="GX46" s="309"/>
      <c r="GY46" s="309"/>
      <c r="GZ46" s="309"/>
      <c r="HA46" s="309"/>
      <c r="HB46" s="309"/>
      <c r="HC46" s="309"/>
      <c r="HD46" s="309"/>
      <c r="HE46" s="309"/>
      <c r="HF46" s="309"/>
      <c r="HG46" s="309"/>
      <c r="HH46" s="309"/>
      <c r="HI46" s="309"/>
      <c r="HJ46" s="309"/>
      <c r="HK46" s="309"/>
      <c r="HL46" s="309"/>
      <c r="HM46" s="309"/>
      <c r="HN46" s="309"/>
      <c r="HO46" s="309"/>
      <c r="HP46" s="309"/>
      <c r="HQ46" s="309"/>
      <c r="HR46" s="309"/>
      <c r="HS46" s="309"/>
      <c r="HT46" s="309"/>
      <c r="HU46" s="309"/>
      <c r="HV46" s="309"/>
      <c r="HW46" s="309"/>
      <c r="HX46" s="309"/>
      <c r="HY46" s="309"/>
      <c r="HZ46" s="309"/>
      <c r="IA46" s="309"/>
      <c r="IB46" s="309"/>
      <c r="IC46" s="309"/>
      <c r="ID46" s="309"/>
      <c r="IE46" s="309"/>
      <c r="IF46" s="309"/>
      <c r="IG46" s="309"/>
      <c r="IH46" s="309"/>
      <c r="II46" s="309"/>
      <c r="IJ46" s="309"/>
      <c r="IK46" s="309"/>
      <c r="IL46" s="309"/>
      <c r="IM46" s="309"/>
      <c r="IN46" s="309"/>
      <c r="IO46" s="309"/>
      <c r="IP46" s="309"/>
      <c r="IQ46" s="309"/>
      <c r="IR46" s="309"/>
      <c r="IS46" s="309"/>
      <c r="IT46" s="309"/>
      <c r="IU46" s="309"/>
      <c r="IV46" s="309"/>
    </row>
    <row r="47" spans="1:256" s="311" customFormat="1" ht="11.25" hidden="1" customHeight="1" x14ac:dyDescent="0.2">
      <c r="A47" s="310"/>
      <c r="B47" s="227"/>
      <c r="C47" s="227"/>
      <c r="D47" s="227"/>
      <c r="E47" s="227"/>
      <c r="F47" s="227"/>
      <c r="G47" s="227"/>
      <c r="H47" s="227"/>
      <c r="I47" s="227"/>
      <c r="J47" s="308"/>
      <c r="K47" s="227"/>
      <c r="L47" s="227"/>
      <c r="M47" s="227"/>
      <c r="N47" s="227"/>
      <c r="O47" s="227"/>
      <c r="P47" s="227"/>
      <c r="Q47" s="227"/>
      <c r="R47" s="227"/>
      <c r="S47" s="227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9"/>
      <c r="BG47" s="309"/>
      <c r="BH47" s="309"/>
      <c r="BI47" s="309"/>
      <c r="BJ47" s="309"/>
      <c r="BK47" s="309"/>
      <c r="BL47" s="309"/>
      <c r="BM47" s="309"/>
      <c r="BN47" s="309"/>
      <c r="BO47" s="309"/>
      <c r="BP47" s="309"/>
      <c r="BQ47" s="309"/>
      <c r="BR47" s="309"/>
      <c r="BS47" s="309"/>
      <c r="BT47" s="309"/>
      <c r="BU47" s="309"/>
      <c r="BV47" s="309"/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09"/>
      <c r="DC47" s="309"/>
      <c r="DD47" s="309"/>
      <c r="DE47" s="309"/>
      <c r="DF47" s="309"/>
      <c r="DG47" s="309"/>
      <c r="DH47" s="309"/>
      <c r="DI47" s="309"/>
      <c r="DJ47" s="309"/>
      <c r="DK47" s="309"/>
      <c r="DL47" s="309"/>
      <c r="DM47" s="309"/>
      <c r="DN47" s="309"/>
      <c r="DO47" s="309"/>
      <c r="DP47" s="309"/>
      <c r="DQ47" s="309"/>
      <c r="DR47" s="309"/>
      <c r="DS47" s="309"/>
      <c r="DT47" s="309"/>
      <c r="DU47" s="309"/>
      <c r="DV47" s="309"/>
      <c r="DW47" s="309"/>
      <c r="DX47" s="309"/>
      <c r="DY47" s="309"/>
      <c r="DZ47" s="309"/>
      <c r="EA47" s="309"/>
      <c r="EB47" s="309"/>
      <c r="EC47" s="309"/>
      <c r="ED47" s="309"/>
      <c r="EE47" s="309"/>
      <c r="EF47" s="309"/>
      <c r="EG47" s="309"/>
      <c r="EH47" s="309"/>
      <c r="EI47" s="309"/>
      <c r="EJ47" s="309"/>
      <c r="EK47" s="309"/>
      <c r="EL47" s="309"/>
      <c r="EM47" s="309"/>
      <c r="EN47" s="309"/>
      <c r="EO47" s="309"/>
      <c r="EP47" s="309"/>
      <c r="EQ47" s="309"/>
      <c r="ER47" s="309"/>
      <c r="ES47" s="309"/>
      <c r="ET47" s="309"/>
      <c r="EU47" s="309"/>
      <c r="EV47" s="309"/>
      <c r="EW47" s="309"/>
      <c r="EX47" s="309"/>
      <c r="EY47" s="309"/>
      <c r="EZ47" s="309"/>
      <c r="FA47" s="309"/>
      <c r="FB47" s="309"/>
      <c r="FC47" s="309"/>
      <c r="FD47" s="309"/>
      <c r="FE47" s="309"/>
      <c r="FF47" s="309"/>
      <c r="FG47" s="309"/>
      <c r="FH47" s="309"/>
      <c r="FI47" s="309"/>
      <c r="FJ47" s="309"/>
      <c r="FK47" s="309"/>
      <c r="FL47" s="309"/>
      <c r="FM47" s="309"/>
      <c r="FN47" s="309"/>
      <c r="FO47" s="309"/>
      <c r="FP47" s="309"/>
      <c r="FQ47" s="309"/>
      <c r="FR47" s="309"/>
      <c r="FS47" s="309"/>
      <c r="FT47" s="309"/>
      <c r="FU47" s="309"/>
      <c r="FV47" s="309"/>
      <c r="FW47" s="309"/>
      <c r="FX47" s="309"/>
      <c r="FY47" s="309"/>
      <c r="FZ47" s="309"/>
      <c r="GA47" s="309"/>
      <c r="GB47" s="309"/>
      <c r="GC47" s="309"/>
      <c r="GD47" s="309"/>
      <c r="GE47" s="309"/>
      <c r="GF47" s="309"/>
      <c r="GG47" s="309"/>
      <c r="GH47" s="309"/>
      <c r="GI47" s="309"/>
      <c r="GJ47" s="309"/>
      <c r="GK47" s="309"/>
      <c r="GL47" s="309"/>
      <c r="GM47" s="309"/>
      <c r="GN47" s="309"/>
      <c r="GO47" s="309"/>
      <c r="GP47" s="309"/>
      <c r="GQ47" s="309"/>
      <c r="GR47" s="309"/>
      <c r="GS47" s="309"/>
      <c r="GT47" s="309"/>
      <c r="GU47" s="309"/>
      <c r="GV47" s="309"/>
      <c r="GW47" s="309"/>
      <c r="GX47" s="309"/>
      <c r="GY47" s="309"/>
      <c r="GZ47" s="309"/>
      <c r="HA47" s="309"/>
      <c r="HB47" s="309"/>
      <c r="HC47" s="309"/>
      <c r="HD47" s="309"/>
      <c r="HE47" s="309"/>
      <c r="HF47" s="309"/>
      <c r="HG47" s="309"/>
      <c r="HH47" s="309"/>
      <c r="HI47" s="309"/>
      <c r="HJ47" s="309"/>
      <c r="HK47" s="309"/>
      <c r="HL47" s="309"/>
      <c r="HM47" s="309"/>
      <c r="HN47" s="309"/>
      <c r="HO47" s="309"/>
      <c r="HP47" s="309"/>
      <c r="HQ47" s="309"/>
      <c r="HR47" s="309"/>
      <c r="HS47" s="309"/>
      <c r="HT47" s="309"/>
      <c r="HU47" s="309"/>
      <c r="HV47" s="309"/>
      <c r="HW47" s="309"/>
      <c r="HX47" s="309"/>
      <c r="HY47" s="309"/>
      <c r="HZ47" s="309"/>
      <c r="IA47" s="309"/>
      <c r="IB47" s="309"/>
      <c r="IC47" s="309"/>
      <c r="ID47" s="309"/>
      <c r="IE47" s="309"/>
      <c r="IF47" s="309"/>
      <c r="IG47" s="309"/>
      <c r="IH47" s="309"/>
      <c r="II47" s="309"/>
      <c r="IJ47" s="309"/>
      <c r="IK47" s="309"/>
      <c r="IL47" s="309"/>
      <c r="IM47" s="309"/>
      <c r="IN47" s="309"/>
      <c r="IO47" s="309"/>
      <c r="IP47" s="309"/>
      <c r="IQ47" s="309"/>
      <c r="IR47" s="309"/>
      <c r="IS47" s="309"/>
      <c r="IT47" s="309"/>
      <c r="IU47" s="309"/>
      <c r="IV47" s="309"/>
    </row>
    <row r="48" spans="1:256" s="311" customFormat="1" ht="11.25" hidden="1" customHeight="1" x14ac:dyDescent="0.2">
      <c r="A48" s="270"/>
      <c r="B48" s="270"/>
      <c r="C48" s="270"/>
      <c r="D48" s="270"/>
      <c r="E48" s="270"/>
      <c r="F48" s="270"/>
      <c r="G48" s="270"/>
      <c r="H48" s="270"/>
      <c r="I48" s="270"/>
      <c r="J48" s="271"/>
      <c r="K48" s="312"/>
      <c r="L48" s="312"/>
      <c r="M48" s="312"/>
      <c r="N48" s="312"/>
      <c r="O48" s="312"/>
      <c r="P48" s="312"/>
      <c r="Q48" s="312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0"/>
      <c r="DB48" s="270"/>
      <c r="DC48" s="270"/>
      <c r="DD48" s="270"/>
      <c r="DE48" s="270"/>
      <c r="DF48" s="270"/>
      <c r="DG48" s="270"/>
      <c r="DH48" s="270"/>
      <c r="DI48" s="270"/>
      <c r="DJ48" s="270"/>
      <c r="DK48" s="270"/>
      <c r="DL48" s="270"/>
      <c r="DM48" s="270"/>
      <c r="DN48" s="270"/>
      <c r="DO48" s="270"/>
      <c r="DP48" s="270"/>
      <c r="DQ48" s="270"/>
      <c r="DR48" s="270"/>
      <c r="DS48" s="270"/>
      <c r="DT48" s="270"/>
      <c r="DU48" s="270"/>
      <c r="DV48" s="270"/>
      <c r="DW48" s="270"/>
      <c r="DX48" s="270"/>
      <c r="DY48" s="270"/>
      <c r="DZ48" s="270"/>
      <c r="EA48" s="270"/>
      <c r="EB48" s="270"/>
      <c r="EC48" s="270"/>
      <c r="ED48" s="270"/>
      <c r="EE48" s="270"/>
      <c r="EF48" s="270"/>
      <c r="EG48" s="270"/>
      <c r="EH48" s="270"/>
      <c r="EI48" s="270"/>
      <c r="EJ48" s="270"/>
      <c r="EK48" s="270"/>
      <c r="EL48" s="270"/>
      <c r="EM48" s="270"/>
      <c r="EN48" s="270"/>
      <c r="EO48" s="270"/>
      <c r="EP48" s="270"/>
      <c r="EQ48" s="270"/>
      <c r="ER48" s="270"/>
      <c r="ES48" s="270"/>
      <c r="ET48" s="270"/>
      <c r="EU48" s="270"/>
      <c r="EV48" s="270"/>
      <c r="EW48" s="270"/>
      <c r="EX48" s="270"/>
      <c r="EY48" s="270"/>
      <c r="EZ48" s="270"/>
      <c r="FA48" s="270"/>
      <c r="FB48" s="270"/>
      <c r="FC48" s="270"/>
      <c r="FD48" s="270"/>
      <c r="FE48" s="270"/>
      <c r="FF48" s="270"/>
      <c r="FG48" s="270"/>
      <c r="FH48" s="270"/>
      <c r="FI48" s="270"/>
      <c r="FJ48" s="270"/>
      <c r="FK48" s="270"/>
      <c r="FL48" s="270"/>
      <c r="FM48" s="270"/>
      <c r="FN48" s="270"/>
      <c r="FO48" s="270"/>
      <c r="FP48" s="270"/>
      <c r="FQ48" s="270"/>
      <c r="FR48" s="270"/>
      <c r="FS48" s="270"/>
      <c r="FT48" s="270"/>
      <c r="FU48" s="270"/>
      <c r="FV48" s="270"/>
      <c r="FW48" s="270"/>
      <c r="FX48" s="270"/>
      <c r="FY48" s="270"/>
      <c r="FZ48" s="270"/>
      <c r="GA48" s="270"/>
      <c r="GB48" s="270"/>
      <c r="GC48" s="270"/>
      <c r="GD48" s="270"/>
      <c r="GE48" s="270"/>
      <c r="GF48" s="270"/>
      <c r="GG48" s="270"/>
      <c r="GH48" s="270"/>
      <c r="GI48" s="270"/>
      <c r="GJ48" s="270"/>
      <c r="GK48" s="270"/>
      <c r="GL48" s="270"/>
      <c r="GM48" s="270"/>
      <c r="GN48" s="270"/>
      <c r="GO48" s="270"/>
      <c r="GP48" s="270"/>
      <c r="GQ48" s="270"/>
      <c r="GR48" s="270"/>
      <c r="GS48" s="270"/>
      <c r="GT48" s="270"/>
      <c r="GU48" s="270"/>
      <c r="GV48" s="270"/>
      <c r="GW48" s="270"/>
      <c r="GX48" s="270"/>
      <c r="GY48" s="270"/>
      <c r="GZ48" s="270"/>
      <c r="HA48" s="270"/>
      <c r="HB48" s="270"/>
      <c r="HC48" s="270"/>
      <c r="HD48" s="270"/>
      <c r="HE48" s="270"/>
      <c r="HF48" s="270"/>
      <c r="HG48" s="270"/>
      <c r="HH48" s="270"/>
      <c r="HI48" s="270"/>
      <c r="HJ48" s="270"/>
      <c r="HK48" s="270"/>
      <c r="HL48" s="270"/>
      <c r="HM48" s="270"/>
      <c r="HN48" s="270"/>
      <c r="HO48" s="270"/>
      <c r="HP48" s="270"/>
      <c r="HQ48" s="270"/>
      <c r="HR48" s="270"/>
      <c r="HS48" s="270"/>
      <c r="HT48" s="270"/>
      <c r="HU48" s="270"/>
      <c r="HV48" s="270"/>
      <c r="HW48" s="270"/>
      <c r="HX48" s="270"/>
      <c r="HY48" s="270"/>
      <c r="HZ48" s="270"/>
      <c r="IA48" s="270"/>
      <c r="IB48" s="270"/>
      <c r="IC48" s="270"/>
      <c r="ID48" s="270"/>
      <c r="IE48" s="270"/>
      <c r="IF48" s="270"/>
      <c r="IG48" s="270"/>
      <c r="IH48" s="270"/>
      <c r="II48" s="270"/>
      <c r="IJ48" s="270"/>
      <c r="IK48" s="270"/>
      <c r="IL48" s="270"/>
      <c r="IM48" s="270"/>
      <c r="IN48" s="270"/>
      <c r="IO48" s="270"/>
      <c r="IP48" s="270"/>
      <c r="IQ48" s="270"/>
      <c r="IR48" s="270"/>
      <c r="IS48" s="270"/>
      <c r="IT48" s="270"/>
      <c r="IU48" s="270"/>
      <c r="IV48" s="270"/>
    </row>
    <row r="49" spans="1:256" ht="12.75" hidden="1" customHeight="1" x14ac:dyDescent="0.2">
      <c r="A49" s="270"/>
      <c r="B49" s="270"/>
      <c r="C49" s="270"/>
      <c r="D49" s="270"/>
      <c r="E49" s="270"/>
      <c r="F49" s="270"/>
      <c r="G49" s="270"/>
      <c r="H49" s="270"/>
      <c r="I49" s="270"/>
      <c r="J49" s="271"/>
      <c r="K49" s="312"/>
      <c r="L49" s="312"/>
      <c r="M49" s="312"/>
      <c r="N49" s="312"/>
      <c r="O49" s="312"/>
      <c r="P49" s="312"/>
      <c r="Q49" s="312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0"/>
      <c r="CK49" s="270"/>
      <c r="CL49" s="270"/>
      <c r="CM49" s="270"/>
      <c r="CN49" s="270"/>
      <c r="CO49" s="270"/>
      <c r="CP49" s="270"/>
      <c r="CQ49" s="270"/>
      <c r="CR49" s="270"/>
      <c r="CS49" s="270"/>
      <c r="CT49" s="270"/>
      <c r="CU49" s="270"/>
      <c r="CV49" s="270"/>
      <c r="CW49" s="270"/>
      <c r="CX49" s="270"/>
      <c r="CY49" s="270"/>
      <c r="CZ49" s="270"/>
      <c r="DA49" s="270"/>
      <c r="DB49" s="270"/>
      <c r="DC49" s="270"/>
      <c r="DD49" s="270"/>
      <c r="DE49" s="270"/>
      <c r="DF49" s="270"/>
      <c r="DG49" s="270"/>
      <c r="DH49" s="270"/>
      <c r="DI49" s="270"/>
      <c r="DJ49" s="270"/>
      <c r="DK49" s="270"/>
      <c r="DL49" s="270"/>
      <c r="DM49" s="270"/>
      <c r="DN49" s="270"/>
      <c r="DO49" s="270"/>
      <c r="DP49" s="270"/>
      <c r="DQ49" s="270"/>
      <c r="DR49" s="270"/>
      <c r="DS49" s="270"/>
      <c r="DT49" s="270"/>
      <c r="DU49" s="270"/>
      <c r="DV49" s="270"/>
      <c r="DW49" s="270"/>
      <c r="DX49" s="270"/>
      <c r="DY49" s="270"/>
      <c r="DZ49" s="270"/>
      <c r="EA49" s="270"/>
      <c r="EB49" s="270"/>
      <c r="EC49" s="270"/>
      <c r="ED49" s="270"/>
      <c r="EE49" s="270"/>
      <c r="EF49" s="270"/>
      <c r="EG49" s="270"/>
      <c r="EH49" s="270"/>
      <c r="EI49" s="270"/>
      <c r="EJ49" s="270"/>
      <c r="EK49" s="270"/>
      <c r="EL49" s="270"/>
      <c r="EM49" s="270"/>
      <c r="EN49" s="270"/>
      <c r="EO49" s="270"/>
      <c r="EP49" s="270"/>
      <c r="EQ49" s="270"/>
      <c r="ER49" s="270"/>
      <c r="ES49" s="270"/>
      <c r="ET49" s="270"/>
      <c r="EU49" s="270"/>
      <c r="EV49" s="270"/>
      <c r="EW49" s="270"/>
      <c r="EX49" s="270"/>
      <c r="EY49" s="270"/>
      <c r="EZ49" s="270"/>
      <c r="FA49" s="270"/>
      <c r="FB49" s="270"/>
      <c r="FC49" s="270"/>
      <c r="FD49" s="270"/>
      <c r="FE49" s="270"/>
      <c r="FF49" s="270"/>
      <c r="FG49" s="270"/>
      <c r="FH49" s="270"/>
      <c r="FI49" s="270"/>
      <c r="FJ49" s="270"/>
      <c r="FK49" s="270"/>
      <c r="FL49" s="270"/>
      <c r="FM49" s="270"/>
      <c r="FN49" s="270"/>
      <c r="FO49" s="270"/>
      <c r="FP49" s="270"/>
      <c r="FQ49" s="270"/>
      <c r="FR49" s="270"/>
      <c r="FS49" s="270"/>
      <c r="FT49" s="270"/>
      <c r="FU49" s="270"/>
      <c r="FV49" s="270"/>
      <c r="FW49" s="270"/>
      <c r="FX49" s="270"/>
      <c r="FY49" s="270"/>
      <c r="FZ49" s="270"/>
      <c r="GA49" s="270"/>
      <c r="GB49" s="270"/>
      <c r="GC49" s="270"/>
      <c r="GD49" s="270"/>
      <c r="GE49" s="270"/>
      <c r="GF49" s="270"/>
      <c r="GG49" s="270"/>
      <c r="GH49" s="270"/>
      <c r="GI49" s="270"/>
      <c r="GJ49" s="270"/>
      <c r="GK49" s="270"/>
      <c r="GL49" s="270"/>
      <c r="GM49" s="270"/>
      <c r="GN49" s="270"/>
      <c r="GO49" s="270"/>
      <c r="GP49" s="270"/>
      <c r="GQ49" s="270"/>
      <c r="GR49" s="270"/>
      <c r="GS49" s="270"/>
      <c r="GT49" s="270"/>
      <c r="GU49" s="270"/>
      <c r="GV49" s="270"/>
      <c r="GW49" s="270"/>
      <c r="GX49" s="270"/>
      <c r="GY49" s="270"/>
      <c r="GZ49" s="270"/>
      <c r="HA49" s="270"/>
      <c r="HB49" s="270"/>
      <c r="HC49" s="270"/>
      <c r="HD49" s="270"/>
      <c r="HE49" s="270"/>
      <c r="HF49" s="270"/>
      <c r="HG49" s="270"/>
      <c r="HH49" s="270"/>
      <c r="HI49" s="270"/>
      <c r="HJ49" s="270"/>
      <c r="HK49" s="270"/>
      <c r="HL49" s="270"/>
      <c r="HM49" s="270"/>
      <c r="HN49" s="270"/>
      <c r="HO49" s="270"/>
      <c r="HP49" s="270"/>
      <c r="HQ49" s="270"/>
      <c r="HR49" s="270"/>
      <c r="HS49" s="270"/>
      <c r="HT49" s="270"/>
      <c r="HU49" s="270"/>
      <c r="HV49" s="270"/>
      <c r="HW49" s="270"/>
      <c r="HX49" s="270"/>
      <c r="HY49" s="270"/>
      <c r="HZ49" s="270"/>
      <c r="IA49" s="270"/>
      <c r="IB49" s="270"/>
      <c r="IC49" s="270"/>
      <c r="ID49" s="270"/>
      <c r="IE49" s="270"/>
      <c r="IF49" s="270"/>
      <c r="IG49" s="270"/>
      <c r="IH49" s="270"/>
      <c r="II49" s="270"/>
      <c r="IJ49" s="270"/>
      <c r="IK49" s="270"/>
      <c r="IL49" s="270"/>
      <c r="IM49" s="270"/>
      <c r="IN49" s="270"/>
      <c r="IO49" s="270"/>
      <c r="IP49" s="270"/>
      <c r="IQ49" s="270"/>
      <c r="IR49" s="270"/>
      <c r="IS49" s="270"/>
      <c r="IT49" s="270"/>
      <c r="IU49" s="270"/>
      <c r="IV49" s="270"/>
    </row>
    <row r="50" spans="1:256" ht="12.75" hidden="1" customHeight="1" x14ac:dyDescent="0.2"/>
    <row r="51" spans="1:256" ht="12.75" hidden="1" customHeight="1" x14ac:dyDescent="0.2">
      <c r="J51"/>
      <c r="K51"/>
      <c r="L51"/>
      <c r="M51"/>
      <c r="N51"/>
      <c r="O51"/>
      <c r="P51"/>
      <c r="Q51"/>
    </row>
    <row r="52" spans="1:256" ht="12.75" hidden="1" customHeight="1" x14ac:dyDescent="0.2">
      <c r="J52"/>
      <c r="K52"/>
      <c r="L52"/>
      <c r="M52"/>
      <c r="N52"/>
      <c r="O52"/>
      <c r="P52"/>
      <c r="Q52"/>
    </row>
    <row r="53" spans="1:256" ht="12.75" hidden="1" customHeight="1" x14ac:dyDescent="0.2">
      <c r="J53"/>
      <c r="K53"/>
      <c r="L53"/>
      <c r="M53"/>
      <c r="N53"/>
      <c r="O53"/>
      <c r="P53"/>
      <c r="Q53"/>
    </row>
    <row r="54" spans="1:256" ht="12.75" hidden="1" customHeight="1" x14ac:dyDescent="0.2">
      <c r="J54"/>
      <c r="K54"/>
      <c r="L54"/>
      <c r="M54"/>
      <c r="N54"/>
      <c r="O54"/>
      <c r="P54"/>
      <c r="Q54"/>
    </row>
  </sheetData>
  <mergeCells count="4">
    <mergeCell ref="B3:C3"/>
    <mergeCell ref="E3:F3"/>
    <mergeCell ref="B4:C4"/>
    <mergeCell ref="E4:F4"/>
  </mergeCells>
  <conditionalFormatting sqref="L14:U16 N33:U35 L33:M34 L20:U20">
    <cfRule type="cellIs" dxfId="23" priority="24" stopIfTrue="1" operator="lessThan">
      <formula>0</formula>
    </cfRule>
  </conditionalFormatting>
  <conditionalFormatting sqref="J14:J16 E14:E16 B14:B16 G14:H16">
    <cfRule type="cellIs" dxfId="22" priority="23" stopIfTrue="1" operator="lessThan">
      <formula>0</formula>
    </cfRule>
  </conditionalFormatting>
  <conditionalFormatting sqref="L8:U12">
    <cfRule type="cellIs" dxfId="21" priority="22" stopIfTrue="1" operator="lessThan">
      <formula>0</formula>
    </cfRule>
  </conditionalFormatting>
  <conditionalFormatting sqref="J8:J12 E8:E12 B8:B12 G8:H12">
    <cfRule type="cellIs" dxfId="20" priority="21" stopIfTrue="1" operator="lessThan">
      <formula>0</formula>
    </cfRule>
  </conditionalFormatting>
  <conditionalFormatting sqref="L17:U17">
    <cfRule type="cellIs" dxfId="19" priority="20" stopIfTrue="1" operator="lessThan">
      <formula>0</formula>
    </cfRule>
  </conditionalFormatting>
  <conditionalFormatting sqref="J17 E17 B17 G17:H17">
    <cfRule type="cellIs" dxfId="18" priority="19" stopIfTrue="1" operator="lessThan">
      <formula>0</formula>
    </cfRule>
  </conditionalFormatting>
  <conditionalFormatting sqref="L13:U13">
    <cfRule type="cellIs" dxfId="17" priority="18" stopIfTrue="1" operator="lessThan">
      <formula>0</formula>
    </cfRule>
  </conditionalFormatting>
  <conditionalFormatting sqref="J13 E13 B13 G13:H13">
    <cfRule type="cellIs" dxfId="16" priority="17" stopIfTrue="1" operator="lessThan">
      <formula>0</formula>
    </cfRule>
  </conditionalFormatting>
  <conditionalFormatting sqref="L18:U18">
    <cfRule type="cellIs" dxfId="15" priority="16" stopIfTrue="1" operator="lessThan">
      <formula>0</formula>
    </cfRule>
  </conditionalFormatting>
  <conditionalFormatting sqref="J18 E18 B18 G18:H18">
    <cfRule type="cellIs" dxfId="14" priority="15" stopIfTrue="1" operator="lessThan">
      <formula>0</formula>
    </cfRule>
  </conditionalFormatting>
  <conditionalFormatting sqref="L27:U29">
    <cfRule type="cellIs" dxfId="13" priority="14" stopIfTrue="1" operator="lessThan">
      <formula>0</formula>
    </cfRule>
  </conditionalFormatting>
  <conditionalFormatting sqref="J27:J29 E27:E29 B27:B29 G27:H29">
    <cfRule type="cellIs" dxfId="12" priority="13" stopIfTrue="1" operator="lessThan">
      <formula>0</formula>
    </cfRule>
  </conditionalFormatting>
  <conditionalFormatting sqref="L21:U25">
    <cfRule type="cellIs" dxfId="11" priority="12" stopIfTrue="1" operator="lessThan">
      <formula>0</formula>
    </cfRule>
  </conditionalFormatting>
  <conditionalFormatting sqref="J21:J25 E21:E25 B21:B25 G21:H25">
    <cfRule type="cellIs" dxfId="10" priority="11" stopIfTrue="1" operator="lessThan">
      <formula>0</formula>
    </cfRule>
  </conditionalFormatting>
  <conditionalFormatting sqref="L30:U30">
    <cfRule type="cellIs" dxfId="9" priority="10" stopIfTrue="1" operator="lessThan">
      <formula>0</formula>
    </cfRule>
  </conditionalFormatting>
  <conditionalFormatting sqref="J30 E30 B30 G30:H30">
    <cfRule type="cellIs" dxfId="8" priority="9" stopIfTrue="1" operator="lessThan">
      <formula>0</formula>
    </cfRule>
  </conditionalFormatting>
  <conditionalFormatting sqref="L26:U26">
    <cfRule type="cellIs" dxfId="7" priority="8" stopIfTrue="1" operator="lessThan">
      <formula>0</formula>
    </cfRule>
  </conditionalFormatting>
  <conditionalFormatting sqref="J26 E26 B26 G26:H26">
    <cfRule type="cellIs" dxfId="6" priority="7" stopIfTrue="1" operator="lessThan">
      <formula>0</formula>
    </cfRule>
  </conditionalFormatting>
  <conditionalFormatting sqref="L31:U31">
    <cfRule type="cellIs" dxfId="5" priority="6" stopIfTrue="1" operator="lessThan">
      <formula>0</formula>
    </cfRule>
  </conditionalFormatting>
  <conditionalFormatting sqref="J31 E31 B31 G31:H31">
    <cfRule type="cellIs" dxfId="4" priority="5" stopIfTrue="1" operator="lessThan">
      <formula>0</formula>
    </cfRule>
  </conditionalFormatting>
  <conditionalFormatting sqref="L19:U19">
    <cfRule type="cellIs" dxfId="3" priority="4" stopIfTrue="1" operator="lessThan">
      <formula>0</formula>
    </cfRule>
  </conditionalFormatting>
  <conditionalFormatting sqref="J19 E19 B19 G19:H19">
    <cfRule type="cellIs" dxfId="2" priority="3" stopIfTrue="1" operator="lessThan">
      <formula>0</formula>
    </cfRule>
  </conditionalFormatting>
  <conditionalFormatting sqref="L32:U32">
    <cfRule type="cellIs" dxfId="1" priority="2" stopIfTrue="1" operator="lessThan">
      <formula>0</formula>
    </cfRule>
  </conditionalFormatting>
  <conditionalFormatting sqref="J32 E32 B32 G32:H32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r:id="rId1"/>
  <headerFooter differentFirst="1">
    <oddHeader>&amp;LStatistiska centralbyrån
Offentlig ekonomi och mikrosimuleringar&amp;CDecember 2015&amp;RUtfall</oddHeader>
    <firstHeader>&amp;LStatistiska centralbyrån
Offentlig ekonomi och mikrosimuleringar&amp;CDecember 2015&amp;RUtfall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Grönborg Nina NR/OEM-Ö</cp:lastModifiedBy>
  <cp:lastPrinted>2015-12-15T12:04:38Z</cp:lastPrinted>
  <dcterms:created xsi:type="dcterms:W3CDTF">2013-04-08T12:55:08Z</dcterms:created>
  <dcterms:modified xsi:type="dcterms:W3CDTF">2015-12-16T07:58:07Z</dcterms:modified>
</cp:coreProperties>
</file>