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5\Landsting\Utdata\Slutlig\"/>
    </mc:Choice>
  </mc:AlternateContent>
  <xr:revisionPtr revIDLastSave="0" documentId="13_ncr:1_{13BB7B8F-88BF-4EF8-8A34-E93C29DCB7A4}" xr6:coauthVersionLast="47" xr6:coauthVersionMax="47" xr10:uidLastSave="{00000000-0000-0000-0000-000000000000}"/>
  <bookViews>
    <workbookView xWindow="49185" yWindow="360" windowWidth="25980" windowHeight="16815" tabRatio="628" xr2:uid="{00000000-000D-0000-FFFF-FFFF00000000}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" r:id="rId8"/>
    <sheet name="Tabell 8" sheetId="22" r:id="rId9"/>
    <sheet name="Tabell 9" sheetId="23" r:id="rId10"/>
    <sheet name="Tabell 10" sheetId="25" r:id="rId11"/>
  </sheets>
  <externalReferences>
    <externalReference r:id="rId12"/>
    <externalReference r:id="rId13"/>
  </externalReferences>
  <definedNames>
    <definedName name="A" localSheetId="8">#REF!</definedName>
    <definedName name="A">#REF!</definedName>
    <definedName name="AndSthlm" localSheetId="8">#REF!</definedName>
    <definedName name="AndSthlm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 localSheetId="8">#REF!</definedName>
    <definedName name="K_AndTät11">#REF!</definedName>
    <definedName name="K_AndUtP" localSheetId="8">#REF!</definedName>
    <definedName name="K_AndUtP">#REF!</definedName>
    <definedName name="K_IcKoll" localSheetId="8">#REF!</definedName>
    <definedName name="K_IcKoll">#REF!</definedName>
    <definedName name="K_Rotgles" localSheetId="8">#REF!</definedName>
    <definedName name="K_Rotgles">#REF!</definedName>
    <definedName name="Korr_HoS" localSheetId="8">[2]HoS!$F$3</definedName>
    <definedName name="Korr_HoS">#REF!</definedName>
    <definedName name="KorrFaktKoll" localSheetId="8">#REF!</definedName>
    <definedName name="KorrFaktKoll">#REF!</definedName>
    <definedName name="Kost16_18">#REF!</definedName>
    <definedName name="L">#REF!</definedName>
    <definedName name="M">#REF!</definedName>
    <definedName name="RS_Gymn">#REF!</definedName>
    <definedName name="SnittAmb" localSheetId="8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 localSheetId="8">#REF!</definedName>
    <definedName name="SnittPrimV">#REF!</definedName>
    <definedName name="SnittSjukR" localSheetId="8">#REF!</definedName>
    <definedName name="SnittSjukR">#REF!</definedName>
    <definedName name="SnittSmåSjH" localSheetId="8">#REF!</definedName>
    <definedName name="SnittSmåSjH">#REF!</definedName>
    <definedName name="SnittÖverN" localSheetId="8">#REF!</definedName>
    <definedName name="SnittÖverN">#REF!</definedName>
    <definedName name="TillInstGles">#REF!</definedName>
    <definedName name="TotKostLT" localSheetId="8">#REF!</definedName>
    <definedName name="TotKostL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9" l="1"/>
  <c r="F5" i="19"/>
  <c r="E7" i="2" l="1"/>
  <c r="A2" i="16"/>
  <c r="A34" i="2" l="1"/>
  <c r="A33" i="2"/>
  <c r="G8" i="19"/>
  <c r="A1" i="2"/>
  <c r="A2" i="19"/>
  <c r="A2" i="21"/>
  <c r="A6" i="6"/>
  <c r="I3" i="16"/>
  <c r="A2" i="17"/>
  <c r="A32" i="16" l="1"/>
  <c r="B5" i="21" l="1"/>
  <c r="R5" i="19"/>
  <c r="P5" i="19"/>
  <c r="S5" i="19"/>
  <c r="B5" i="19"/>
  <c r="Q5" i="19"/>
  <c r="T5" i="19"/>
  <c r="O5" i="19"/>
  <c r="J5" i="19" s="1"/>
  <c r="B5" i="17"/>
  <c r="A2" i="7"/>
  <c r="C7" i="5"/>
  <c r="A30" i="5"/>
  <c r="C6" i="5"/>
  <c r="B5" i="7"/>
  <c r="B4" i="5"/>
  <c r="B5" i="16"/>
  <c r="B3" i="5"/>
  <c r="B4" i="16"/>
  <c r="A5" i="6"/>
  <c r="M7" i="19" l="1"/>
  <c r="H5" i="19"/>
  <c r="M5" i="19"/>
  <c r="L7" i="19"/>
  <c r="K7" i="19"/>
  <c r="L5" i="19"/>
  <c r="K5" i="19"/>
  <c r="J7" i="19"/>
  <c r="J6" i="5"/>
  <c r="I6" i="5"/>
  <c r="G4" i="5"/>
  <c r="D7" i="5"/>
  <c r="D6" i="5"/>
  <c r="C3" i="5"/>
  <c r="A1" i="5"/>
  <c r="A44" i="6"/>
  <c r="A43" i="6"/>
  <c r="J2" i="2"/>
  <c r="N7" i="2"/>
  <c r="M7" i="2"/>
  <c r="K7" i="2"/>
  <c r="J7" i="2"/>
  <c r="I7" i="2"/>
  <c r="I6" i="2"/>
  <c r="H7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<sst xmlns="http://schemas.openxmlformats.org/spreadsheetml/2006/main" count="590" uniqueCount="297">
  <si>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</si>
  <si>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</si>
  <si>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</si>
  <si>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</si>
  <si>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</si>
  <si>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</si>
  <si>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</si>
  <si>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</si>
  <si>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</si>
  <si>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</si>
  <si>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</si>
  <si>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</si>
  <si>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</si>
  <si>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</si>
  <si>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</si>
  <si>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</si>
  <si>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</si>
  <si>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</si>
  <si>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</si>
  <si>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Summa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</si>
  <si>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</si>
  <si>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</si>
  <si>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</si>
  <si>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</si>
  <si>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</si>
  <si>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</si>
  <si>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</si>
  <si>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</si>
  <si>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</si>
  <si>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</si>
  <si>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</si>
  <si>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</si>
  <si>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</si>
  <si>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</si>
  <si>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</si>
  <si>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</si>
  <si>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</si>
  <si>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</si>
  <si>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</si>
  <si>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</si>
  <si>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</si>
  <si>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</si>
  <si>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</si>
  <si>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</si>
  <si>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</si>
  <si>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</si>
  <si>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</si>
  <si>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</si>
  <si>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</si>
  <si>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</si>
  <si>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</si>
  <si>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</si>
  <si>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</si>
  <si>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</si>
  <si>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</si>
  <si>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</si>
  <si>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</si>
  <si>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</si>
  <si>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</si>
  <si>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</si>
  <si>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</si>
  <si>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</si>
  <si>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</si>
  <si>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</si>
  <si>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</si>
  <si>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</si>
  <si>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</si>
  <si>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</si>
  <si>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</si>
  <si>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</si>
  <si>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</si>
  <si>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</si>
  <si>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</si>
  <si>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</si>
  <si>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</si>
  <si>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</si>
  <si>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</si>
  <si>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</si>
  <si>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</si>
  <si>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</si>
  <si>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</si>
  <si>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</si>
  <si>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</si>
  <si>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</si>
  <si>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</si>
  <si>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</si>
  <si>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</si>
  <si>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</si>
  <si>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</si>
  <si>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</si>
  <si>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</si>
  <si>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</si>
  <si>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</si>
  <si>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</si>
  <si>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</si>
  <si>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</si>
  <si>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</si>
  <si>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</si>
  <si>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</si>
  <si>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</si>
  <si>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</si>
  <si>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</si>
  <si>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</si>
  <si>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</si>
  <si>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</si>
  <si>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</si>
  <si>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</si>
  <si>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</si>
  <si>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</si>
  <si>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</si>
  <si>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</si>
  <si>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</si>
  <si>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</si>
  <si>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</si>
  <si>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</si>
  <si>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</si>
  <si>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</si>
  <si>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</si>
  <si>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</si>
  <si>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</si>
  <si>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</si>
  <si>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</si>
  <si>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</si>
  <si>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</si>
  <si>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</si>
  <si>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</si>
  <si>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</si>
  <si>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</si>
  <si>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</si>
  <si>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</si>
  <si>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</si>
  <si>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</si>
  <si>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</si>
  <si>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</si>
  <si>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</si>
  <si>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</si>
  <si>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</si>
  <si>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</si>
  <si>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</si>
  <si>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</si>
  <si>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</si>
  <si>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</si>
  <si>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</si>
  <si>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</si>
  <si>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</si>
  <si>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</si>
  <si>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</si>
  <si>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</si>
  <si>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</si>
  <si>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</si>
  <si>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</si>
  <si>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</si>
  <si>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</si>
  <si>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</si>
  <si>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</si>
  <si>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</si>
  <si>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</si>
  <si>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</si>
  <si>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</si>
  <si>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</si>
  <si>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</si>
  <si>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</si>
  <si>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>Region</t>
  </si>
  <si>
    <t>region</t>
  </si>
  <si>
    <t>Kommunalekonomisk utjämning för regioner</t>
  </si>
  <si>
    <t>1) Exklusive kommun utanför region.</t>
  </si>
  <si>
    <t>Kontaktuppgifter:</t>
  </si>
  <si>
    <t>Tova Holm</t>
  </si>
  <si>
    <t>offentlig.ekonomi@scb.se</t>
  </si>
  <si>
    <t>Avdelningen för ekonomisk statistik och analys</t>
  </si>
  <si>
    <t xml:space="preserve">Offentlig ekonomi </t>
  </si>
  <si>
    <t>(Tabell 7)</t>
  </si>
  <si>
    <t xml:space="preserve">1) För att erhålla tillägg i den preliminära beräkningen krävs det att folkmängden i regionen ökat med minst 0,8 procentenheter mellan den 1 november två år före utjämningsåret och den 30 juni året före utjämningsåret. </t>
  </si>
  <si>
    <t xml:space="preserve">1) För Stockholms län gäller dock att 60 procent av den beräknade kollektivtrafikkostnaden tillfaller regionen. </t>
  </si>
  <si>
    <t>Region,</t>
  </si>
  <si>
    <r>
      <t>Region</t>
    </r>
    <r>
      <rPr>
        <vertAlign val="superscript"/>
        <sz val="10"/>
        <rFont val="Arial"/>
        <family val="2"/>
      </rPr>
      <t>3</t>
    </r>
  </si>
  <si>
    <t>2025</t>
  </si>
  <si>
    <t>utfall</t>
  </si>
  <si>
    <t>2003</t>
  </si>
  <si>
    <t>1</t>
  </si>
  <si>
    <t>95</t>
  </si>
  <si>
    <t>85</t>
  </si>
  <si>
    <t>0</t>
  </si>
  <si>
    <t>90</t>
  </si>
  <si>
    <t>115</t>
  </si>
  <si>
    <t>1,031</t>
  </si>
  <si>
    <t>1,045</t>
  </si>
  <si>
    <t>nej</t>
  </si>
  <si>
    <t>Landsting 2025_utfall_06DEC24_1341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</si>
  <si>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</si>
  <si>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</si>
  <si>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</si>
  <si>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</si>
  <si>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</si>
  <si>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</si>
  <si>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</si>
  <si>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</si>
  <si>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</si>
  <si>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</si>
  <si>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</si>
  <si>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</si>
  <si>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</si>
  <si>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</si>
  <si>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</si>
  <si>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</si>
  <si>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</si>
  <si>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</si>
  <si>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</si>
  <si>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</si>
  <si>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</si>
  <si>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</si>
  <si>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1/11 2024</t>
  </si>
  <si>
    <t>Tabell 8  Införandebidrag åren 2020-2022 samt strukturbidrag</t>
  </si>
  <si>
    <t>Införandebidrag avseende</t>
  </si>
  <si>
    <t>Strukturbidrag, kr/inv</t>
  </si>
  <si>
    <t xml:space="preserve"> 2020 års förändringar, kr/inv</t>
  </si>
  <si>
    <t>Små</t>
  </si>
  <si>
    <t>Bidrags-</t>
  </si>
  <si>
    <t xml:space="preserve">Kommun utanför </t>
  </si>
  <si>
    <t>landsting</t>
  </si>
  <si>
    <t>minskning</t>
  </si>
  <si>
    <t>struktur-</t>
  </si>
  <si>
    <t>Kronor per invånare</t>
  </si>
  <si>
    <t>Gotlands</t>
  </si>
  <si>
    <t>Tabell 9 Regleringspost 2018-2025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</si>
  <si>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</si>
  <si>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</si>
  <si>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</si>
  <si>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</si>
  <si>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</si>
  <si>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</si>
  <si>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</si>
  <si>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</si>
  <si>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</si>
  <si>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</si>
  <si>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</si>
  <si>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</si>
  <si>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</si>
  <si>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</si>
  <si>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</si>
  <si>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</si>
  <si>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</si>
  <si>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</si>
  <si>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</si>
  <si>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</si>
  <si>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</si>
  <si>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</si>
  <si>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Regleringspost</t>
  </si>
  <si>
    <t>Totalt</t>
  </si>
  <si>
    <t xml:space="preserve">Tabell 10    Kommunalekonomisk utjämning för kommuner och regioner </t>
  </si>
  <si>
    <t>utjämningsåren 2006–2025,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</si>
  <si>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</si>
  <si>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</si>
  <si>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</si>
  <si>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</si>
  <si>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</si>
  <si>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</si>
  <si>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</si>
  <si>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</si>
  <si>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</si>
  <si>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</si>
  <si>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</si>
  <si>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</si>
  <si>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</si>
  <si>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</si>
  <si>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</si>
  <si>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</si>
  <si>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</si>
  <si>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</si>
  <si>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</si>
  <si>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</si>
  <si>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</si>
  <si>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</si>
  <si>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</si>
  <si>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</si>
  <si>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</si>
  <si>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</si>
  <si>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</si>
  <si>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</si>
  <si>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</si>
  <si>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</si>
  <si>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</si>
  <si>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</si>
  <si>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</si>
  <si>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</si>
  <si>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</si>
  <si>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</si>
  <si>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</si>
  <si>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</si>
  <si>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</si>
  <si>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</si>
  <si>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>Tabell 8</t>
  </si>
  <si>
    <t>Införandebidrag åren 2020-2022 samt strukturbidrag</t>
  </si>
  <si>
    <t>Tabell 9</t>
  </si>
  <si>
    <t>Regleringspost åren 2018-2025</t>
  </si>
  <si>
    <t>Tabell 10</t>
  </si>
  <si>
    <t>Kommunalekonomisk utjämning, översikt åren 2006-2025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</si>
</sst>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1" formatCode="0.0%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</cellStyleXfs>
  <cellXfs count="307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0" fontId="33" fillId="0" borderId="0" xfId="8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9" fillId="0" borderId="2" xfId="9" applyFont="1" applyBorder="1"/>
    <xf numFmtId="0" fontId="2" fillId="0" borderId="2" xfId="9" applyBorder="1"/>
    <xf numFmtId="0" fontId="2" fillId="0" borderId="0" xfId="9"/>
    <xf numFmtId="0" fontId="2" fillId="0" borderId="0" xfId="9" applyAlignment="1">
      <alignment horizontal="center"/>
    </xf>
    <xf numFmtId="0" fontId="2" fillId="0" borderId="4" xfId="9" applyBorder="1" applyAlignment="1">
      <alignment horizontal="center"/>
    </xf>
    <xf numFmtId="0" fontId="2" fillId="0" borderId="1" xfId="9" applyBorder="1" applyAlignment="1">
      <alignment horizontal="center"/>
    </xf>
    <xf numFmtId="0" fontId="2" fillId="0" borderId="0" xfId="9" applyAlignment="1">
      <alignment horizontal="right"/>
    </xf>
    <xf numFmtId="0" fontId="10" fillId="0" borderId="0" xfId="9" applyFont="1"/>
    <xf numFmtId="0" fontId="10" fillId="0" borderId="1" xfId="9" applyFont="1" applyBorder="1"/>
    <xf numFmtId="3" fontId="10" fillId="0" borderId="1" xfId="9" applyNumberFormat="1" applyFont="1" applyBorder="1"/>
    <xf numFmtId="3" fontId="2" fillId="0" borderId="0" xfId="9" applyNumberFormat="1"/>
    <xf numFmtId="0" fontId="5" fillId="0" borderId="2" xfId="4" applyBorder="1"/>
    <xf numFmtId="0" fontId="2" fillId="0" borderId="0" xfId="10"/>
    <xf numFmtId="0" fontId="9" fillId="0" borderId="0" xfId="11" applyFont="1"/>
    <xf numFmtId="0" fontId="2" fillId="0" borderId="3" xfId="10" applyBorder="1"/>
    <xf numFmtId="0" fontId="2" fillId="0" borderId="3" xfId="10" applyBorder="1" applyAlignment="1">
      <alignment horizontal="center"/>
    </xf>
    <xf numFmtId="0" fontId="2" fillId="0" borderId="1" xfId="10" applyBorder="1"/>
    <xf numFmtId="0" fontId="2" fillId="0" borderId="12" xfId="10" applyBorder="1" applyAlignment="1">
      <alignment horizontal="center"/>
    </xf>
    <xf numFmtId="3" fontId="2" fillId="0" borderId="0" xfId="10" applyNumberFormat="1"/>
    <xf numFmtId="0" fontId="2" fillId="0" borderId="0" xfId="10" applyAlignment="1">
      <alignment wrapText="1"/>
    </xf>
    <xf numFmtId="0" fontId="2" fillId="0" borderId="12" xfId="10" applyBorder="1"/>
    <xf numFmtId="4" fontId="2" fillId="0" borderId="12" xfId="10" applyNumberFormat="1" applyBorder="1"/>
    <xf numFmtId="0" fontId="34" fillId="0" borderId="0" xfId="10" applyFont="1"/>
    <xf numFmtId="0" fontId="10" fillId="0" borderId="0" xfId="10" applyFont="1"/>
    <xf numFmtId="0" fontId="35" fillId="0" borderId="0" xfId="10" applyFont="1"/>
    <xf numFmtId="0" fontId="10" fillId="0" borderId="2" xfId="10" applyFont="1" applyBorder="1"/>
    <xf numFmtId="0" fontId="35" fillId="0" borderId="2" xfId="10" applyFont="1" applyBorder="1"/>
    <xf numFmtId="3" fontId="10" fillId="0" borderId="2" xfId="10" applyNumberFormat="1" applyFont="1" applyBorder="1" applyAlignment="1">
      <alignment horizontal="right"/>
    </xf>
    <xf numFmtId="0" fontId="7" fillId="0" borderId="0" xfId="10" applyFont="1"/>
    <xf numFmtId="0" fontId="36" fillId="0" borderId="0" xfId="10" applyFont="1"/>
    <xf numFmtId="0" fontId="2" fillId="0" borderId="0" xfId="10" applyAlignment="1">
      <alignment horizontal="center"/>
    </xf>
    <xf numFmtId="0" fontId="6" fillId="0" borderId="0" xfId="10" applyFont="1" applyAlignment="1">
      <alignment horizontal="center"/>
    </xf>
    <xf numFmtId="0" fontId="11" fillId="0" borderId="0" xfId="10" applyFont="1"/>
    <xf numFmtId="3" fontId="10" fillId="0" borderId="0" xfId="10" applyNumberFormat="1" applyFont="1"/>
    <xf numFmtId="0" fontId="36" fillId="0" borderId="0" xfId="10" applyFont="1" applyAlignment="1">
      <alignment horizontal="center"/>
    </xf>
    <xf numFmtId="0" fontId="36" fillId="0" borderId="0" xfId="10" applyFont="1" applyAlignment="1">
      <alignment horizontal="right"/>
    </xf>
    <xf numFmtId="181" fontId="2" fillId="0" borderId="0" xfId="12" applyNumberFormat="1" applyFont="1" applyBorder="1"/>
    <xf numFmtId="3" fontId="0" fillId="0" borderId="0" xfId="0" applyNumberFormat="1"/>
    <xf numFmtId="0" fontId="9" fillId="0" borderId="0" xfId="13" applyFont="1"/>
    <xf numFmtId="0" fontId="23" fillId="0" borderId="0" xfId="0" applyFont="1"/>
    <xf numFmtId="0" fontId="23" fillId="0" borderId="0" xfId="0" applyFont="1" applyAlignment="1">
      <alignment horizontal="right"/>
    </xf>
    <xf numFmtId="3" fontId="37" fillId="0" borderId="0" xfId="13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4" fillId="0" borderId="0" xfId="0" applyFont="1"/>
    <xf numFmtId="49" fontId="2" fillId="0" borderId="0" xfId="0" quotePrefix="1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right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2" fillId="0" borderId="0" xfId="0" quotePrefix="1" applyFont="1"/>
    <xf numFmtId="49" fontId="34" fillId="0" borderId="0" xfId="0" quotePrefix="1" applyNumberFormat="1" applyFont="1" applyAlignment="1">
      <alignment horizontal="left"/>
    </xf>
    <xf numFmtId="3" fontId="0" fillId="0" borderId="1" xfId="0" quotePrefix="1" applyNumberFormat="1" applyBorder="1"/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0" fillId="0" borderId="0" xfId="0" quotePrefix="1" applyNumberFormat="1"/>
    <xf numFmtId="0" fontId="8" fillId="0" borderId="0" xfId="13" applyFont="1"/>
    <xf numFmtId="0" fontId="8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13" applyFont="1"/>
    <xf numFmtId="0" fontId="23" fillId="0" borderId="0" xfId="2" applyFont="1"/>
    <xf numFmtId="3" fontId="23" fillId="0" borderId="0" xfId="0" applyNumberFormat="1" applyFont="1"/>
    <xf numFmtId="0" fontId="2" fillId="0" borderId="0" xfId="0" quotePrefix="1" applyFont="1" applyFill="1"/>
    <xf numFmtId="3" fontId="38" fillId="0" borderId="0" xfId="0" applyNumberFormat="1" applyFont="1" applyFill="1"/>
    <xf numFmtId="3" fontId="38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wrapText="1"/>
    </xf>
  </cellXfs>
  <cellStyles count="14">
    <cellStyle name="Hyperlänk" xfId="8" builtinId="8"/>
    <cellStyle name="Normal" xfId="0" builtinId="0" customBuiltin="1"/>
    <cellStyle name="Normal 2" xfId="2" xr:uid="{00000000-0005-0000-0000-000001000000}"/>
    <cellStyle name="Normal 3" xfId="9" xr:uid="{421AB2BD-B44B-470E-A631-D811158E7A63}"/>
    <cellStyle name="Normal 4" xfId="10" xr:uid="{83718155-AF7A-43FB-903F-09F8AC6ED246}"/>
    <cellStyle name="Normal 5" xfId="1" xr:uid="{00000000-0005-0000-0000-000002000000}"/>
    <cellStyle name="Normal_Blad1" xfId="13" xr:uid="{8FB26D5F-4234-4D1F-82F8-1AA1CC6AF122}"/>
    <cellStyle name="Normal_Kommuner och landsting, bilagor2005_dec" xfId="11" xr:uid="{E43F86AA-5C93-4EEC-8645-7B46E32D3153}"/>
    <cellStyle name="Normal_Landsting 2005_dec" xfId="4" xr:uid="{00000000-0005-0000-0000-000003000000}"/>
    <cellStyle name="Normal_Ny modell Kolltrafik" xfId="6" xr:uid="{00000000-0005-0000-0000-000004000000}"/>
    <cellStyle name="Normal_Tabell 2_1" xfId="3" xr:uid="{00000000-0005-0000-0000-000005000000}"/>
    <cellStyle name="Procent" xfId="7" builtinId="5"/>
    <cellStyle name="Procent 2" xfId="12" xr:uid="{44B2F6A6-C5EE-4B57-9253-581D14238B48}"/>
    <cellStyle name="Tusental 2" xfId="5" xr:uid="{00000000-0005-0000-0000-000007000000}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CBSORU\AppData\Local\Temp\MicrosoftEdgeDownloads\3160c599-b98b-4eeb-b23c-bb73ab8bec7a\region-2025_prel_publicering.xlsx" TargetMode="External"/><Relationship Id="rId1" Type="http://schemas.openxmlformats.org/officeDocument/2006/relationships/externalLinkPath" Target="file:///C:\Users\SCBSORU\AppData\Local\Temp\MicrosoftEdgeDownloads\3160c599-b98b-4eeb-b23c-bb73ab8bec7a\region-2025_prel_publice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Prod/NR/Offentlig%20Ekonomi/Statsbidrag/Utj&#228;mnings&#229;r2020_nytt%20f&#246;rslag/Landsting/Utdata/Prelimin&#228;r/Landsting%202020_nytt%20f&#246;rs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"/>
      <sheetName val="Tabell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-frågor"/>
      <sheetName val="Försättsblad"/>
      <sheetName val="HoS"/>
      <sheetName val="Koll trafik"/>
      <sheetName val="Bef.förändr."/>
      <sheetName val="Tabell 1"/>
      <sheetName val="Tabell 2"/>
      <sheetName val="Tabell 3"/>
      <sheetName val="Tabell 4"/>
      <sheetName val="Tabell 6"/>
      <sheetName val="Ordinarie utfall 2019 "/>
      <sheetName val="Utfall 2019 nya"/>
      <sheetName val="Bilaga1"/>
      <sheetName val="Bilaga2"/>
      <sheetName val="Ex inkutj"/>
      <sheetName val="Info"/>
      <sheetName val="Förändr."/>
      <sheetName val="Granskning"/>
      <sheetName val="Blad1"/>
      <sheetName val="VBAallman"/>
      <sheetName val="DiaLogin"/>
    </sheetNames>
    <sheetDataSet>
      <sheetData sheetId="0"/>
      <sheetData sheetId="1"/>
      <sheetData sheetId="2">
        <row r="3">
          <cell r="F3">
            <v>1.2267308194437261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den 30 juni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entlig.ekonomi@scb.s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47"/>
  <sheetViews>
    <sheetView showGridLines="0" tabSelected="1" zoomScaleNormal="100" workbookViewId="0"/>
  </sheetViews>
  <sheetFormatPr defaultColWidth="0" defaultRowHeight="13.2" zeroHeight="1" x14ac:dyDescent="0.25"/>
  <cols>
    <col min="1" max="1" width="12" customWidth="1"/>
    <col min="2" max="2" width="38.77734375" customWidth="1"/>
    <col min="3" max="6" width="9.21875" customWidth="1"/>
    <col min="7" max="12" width="9.21875" hidden="1" customWidth="1"/>
  </cols>
  <sheetData>
    <row r="1" spans="1:256" x14ac:dyDescent="0.25">
      <c r="A1" s="1" t="s">
        <v>169</v>
      </c>
      <c r="B1" s="1"/>
      <c r="C1" s="1"/>
    </row>
    <row r="2" spans="1:256" x14ac:dyDescent="0.25">
      <c r="A2" s="1" t="s">
        <v>170</v>
      </c>
      <c r="B2" s="1"/>
      <c r="C2" s="1"/>
    </row>
    <row r="3" spans="1:256" x14ac:dyDescent="0.25"/>
    <row r="4" spans="1:256" ht="25.8" x14ac:dyDescent="0.5">
      <c r="A4" s="74" t="s">
        <v>164</v>
      </c>
      <c r="B4" s="75"/>
    </row>
    <row r="5" spans="1:256" ht="18" x14ac:dyDescent="0.35">
      <c r="A5" s="76" t="str">
        <f>"Utjämningsår "&amp;C28&amp;""</f>
        <v>Utjämningsår 2025</v>
      </c>
      <c r="B5" s="75"/>
    </row>
    <row r="6" spans="1:256" ht="18" x14ac:dyDescent="0.35">
      <c r="A6" s="76" t="str">
        <f>IF(Innehåll!C29="utfall","Utfall","Preliminärt utfall")</f>
        <v>Utfall</v>
      </c>
      <c r="B6" s="75"/>
    </row>
    <row r="7" spans="1:256" ht="13.8" x14ac:dyDescent="0.3">
      <c r="A7" s="75"/>
      <c r="B7" s="75"/>
    </row>
    <row r="8" spans="1:256" ht="13.8" x14ac:dyDescent="0.3">
      <c r="A8" s="75"/>
      <c r="B8" s="75"/>
    </row>
    <row r="9" spans="1:256" s="2" customFormat="1" ht="15.6" x14ac:dyDescent="0.3">
      <c r="A9" s="77" t="s">
        <v>0</v>
      </c>
      <c r="B9" s="78"/>
    </row>
    <row r="10" spans="1:256" ht="14.4" x14ac:dyDescent="0.3">
      <c r="A10" s="79" t="s">
        <v>71</v>
      </c>
      <c r="B10" s="79" t="s">
        <v>164</v>
      </c>
    </row>
    <row r="11" spans="1:256" ht="14.4" x14ac:dyDescent="0.3">
      <c r="A11" s="79" t="s">
        <v>72</v>
      </c>
      <c r="B11" s="79" t="s">
        <v>74</v>
      </c>
    </row>
    <row r="12" spans="1:256" ht="15.6" x14ac:dyDescent="0.3">
      <c r="A12" s="79" t="s">
        <v>73</v>
      </c>
      <c r="B12" s="79" t="s">
        <v>76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4.4" x14ac:dyDescent="0.3">
      <c r="A13" s="79" t="s">
        <v>75</v>
      </c>
      <c r="B13" s="79" t="s">
        <v>80</v>
      </c>
    </row>
    <row r="14" spans="1:256" ht="14.4" x14ac:dyDescent="0.3">
      <c r="A14" s="79" t="s">
        <v>77</v>
      </c>
      <c r="B14" s="79" t="s">
        <v>81</v>
      </c>
    </row>
    <row r="15" spans="1:256" ht="14.4" x14ac:dyDescent="0.3">
      <c r="A15" s="79" t="s">
        <v>78</v>
      </c>
      <c r="B15" s="79" t="s">
        <v>82</v>
      </c>
    </row>
    <row r="16" spans="1:256" ht="14.4" x14ac:dyDescent="0.3">
      <c r="A16" s="79" t="s">
        <v>79</v>
      </c>
      <c r="B16" s="80" t="s">
        <v>1</v>
      </c>
    </row>
    <row r="17" spans="1:12" ht="14.4" x14ac:dyDescent="0.3">
      <c r="A17" s="80" t="s">
        <v>291</v>
      </c>
      <c r="B17" s="80" t="s">
        <v>292</v>
      </c>
    </row>
    <row r="18" spans="1:12" ht="14.4" x14ac:dyDescent="0.3">
      <c r="A18" s="80" t="s">
        <v>293</v>
      </c>
      <c r="B18" s="80" t="s">
        <v>294</v>
      </c>
    </row>
    <row r="19" spans="1:12" ht="14.4" x14ac:dyDescent="0.3">
      <c r="A19" s="80" t="s">
        <v>295</v>
      </c>
      <c r="B19" s="80" t="s">
        <v>296</v>
      </c>
    </row>
    <row r="20" spans="1:12" ht="14.4" x14ac:dyDescent="0.3">
      <c r="A20" s="79"/>
      <c r="B20" s="80"/>
    </row>
    <row r="21" spans="1:12" ht="14.4" x14ac:dyDescent="0.3">
      <c r="A21" s="80"/>
    </row>
    <row r="22" spans="1:12" ht="14.4" x14ac:dyDescent="0.3">
      <c r="A22" s="80" t="s">
        <v>166</v>
      </c>
    </row>
    <row r="23" spans="1:12" ht="14.4" x14ac:dyDescent="0.3">
      <c r="A23" s="80" t="s">
        <v>167</v>
      </c>
      <c r="B23" s="205" t="s">
        <v>168</v>
      </c>
    </row>
    <row r="24" spans="1:12" ht="14.4" x14ac:dyDescent="0.3">
      <c r="A24" s="80"/>
      <c r="B24" s="205"/>
    </row>
    <row r="25" spans="1:12" ht="14.4" x14ac:dyDescent="0.3">
      <c r="A25" s="80"/>
      <c r="B25" s="205"/>
    </row>
    <row r="26" spans="1:12" ht="13.8" x14ac:dyDescent="0.25">
      <c r="A26" s="81"/>
      <c r="B26" s="81"/>
    </row>
    <row r="27" spans="1:12" ht="15.6" hidden="1" x14ac:dyDescent="0.3">
      <c r="A27" s="77" t="s">
        <v>63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8" hidden="1" customHeight="1" x14ac:dyDescent="0.3">
      <c r="A28" s="79" t="s">
        <v>2</v>
      </c>
      <c r="B28" s="79"/>
      <c r="C28" s="191" t="s">
        <v>176</v>
      </c>
    </row>
    <row r="29" spans="1:12" ht="14.4" hidden="1" x14ac:dyDescent="0.3">
      <c r="A29" s="79" t="s">
        <v>41</v>
      </c>
      <c r="B29" s="79"/>
      <c r="C29" s="20" t="s">
        <v>177</v>
      </c>
    </row>
    <row r="30" spans="1:12" ht="14.4" hidden="1" x14ac:dyDescent="0.3">
      <c r="A30" s="79" t="s">
        <v>4</v>
      </c>
      <c r="B30" s="79"/>
      <c r="C30" s="20" t="s">
        <v>178</v>
      </c>
    </row>
    <row r="31" spans="1:12" ht="19.5" hidden="1" customHeight="1" x14ac:dyDescent="0.3">
      <c r="A31" s="79" t="s">
        <v>3</v>
      </c>
      <c r="B31" s="79"/>
      <c r="C31" s="20" t="s">
        <v>179</v>
      </c>
    </row>
    <row r="32" spans="1:12" ht="14.4" hidden="1" x14ac:dyDescent="0.3">
      <c r="A32" s="79" t="s">
        <v>5</v>
      </c>
      <c r="B32" s="79"/>
      <c r="C32" s="20" t="s">
        <v>179</v>
      </c>
    </row>
    <row r="33" spans="1:12" ht="19.5" hidden="1" customHeight="1" x14ac:dyDescent="0.3">
      <c r="A33" s="79" t="s">
        <v>6</v>
      </c>
      <c r="B33" s="79"/>
      <c r="C33" s="20" t="s">
        <v>180</v>
      </c>
    </row>
    <row r="34" spans="1:12" ht="14.4" hidden="1" x14ac:dyDescent="0.3">
      <c r="A34" s="79" t="s">
        <v>7</v>
      </c>
      <c r="B34" s="79"/>
      <c r="C34" s="20" t="s">
        <v>181</v>
      </c>
    </row>
    <row r="35" spans="1:12" ht="14.4" hidden="1" x14ac:dyDescent="0.3">
      <c r="A35" s="79" t="s">
        <v>8</v>
      </c>
      <c r="B35" s="79"/>
      <c r="C35" s="20" t="s">
        <v>182</v>
      </c>
    </row>
    <row r="36" spans="1:12" ht="19.5" hidden="1" customHeight="1" x14ac:dyDescent="0.3">
      <c r="A36" s="79" t="s">
        <v>11</v>
      </c>
      <c r="B36" s="79"/>
      <c r="C36" s="20" t="s">
        <v>183</v>
      </c>
    </row>
    <row r="37" spans="1:12" ht="14.4" hidden="1" x14ac:dyDescent="0.3">
      <c r="A37" s="79" t="s">
        <v>9</v>
      </c>
      <c r="B37" s="79"/>
      <c r="C37" s="20" t="s">
        <v>181</v>
      </c>
    </row>
    <row r="38" spans="1:12" ht="14.4" hidden="1" x14ac:dyDescent="0.3">
      <c r="A38" s="79" t="s">
        <v>10</v>
      </c>
      <c r="B38" s="79"/>
      <c r="C38" s="20" t="s">
        <v>182</v>
      </c>
    </row>
    <row r="39" spans="1:12" ht="19.5" hidden="1" customHeight="1" x14ac:dyDescent="0.3">
      <c r="A39" s="79" t="s">
        <v>12</v>
      </c>
      <c r="B39" s="79"/>
      <c r="C39" s="20" t="s">
        <v>184</v>
      </c>
    </row>
    <row r="40" spans="1:12" ht="14.4" hidden="1" x14ac:dyDescent="0.3">
      <c r="A40" s="79" t="s">
        <v>13</v>
      </c>
      <c r="B40" s="79"/>
      <c r="C40" s="20" t="s">
        <v>182</v>
      </c>
    </row>
    <row r="41" spans="1:12" ht="19.5" hidden="1" customHeight="1" x14ac:dyDescent="0.3">
      <c r="A41" s="79" t="s">
        <v>15</v>
      </c>
      <c r="B41" s="79"/>
      <c r="C41" s="20" t="s">
        <v>184</v>
      </c>
    </row>
    <row r="42" spans="1:12" ht="14.4" hidden="1" x14ac:dyDescent="0.3">
      <c r="A42" s="79" t="s">
        <v>14</v>
      </c>
      <c r="B42" s="79"/>
      <c r="C42" s="20" t="s">
        <v>182</v>
      </c>
    </row>
    <row r="43" spans="1:12" ht="19.5" hidden="1" customHeight="1" x14ac:dyDescent="0.3">
      <c r="A43" s="79" t="str">
        <f>"Uppräkningsfaktor för skatteunderlaget "&amp;C28</f>
        <v>Uppräkningsfaktor för skatteunderlaget 2025</v>
      </c>
      <c r="B43" s="79"/>
      <c r="C43" s="20" t="s">
        <v>185</v>
      </c>
    </row>
    <row r="44" spans="1:12" ht="14.4" hidden="1" x14ac:dyDescent="0.3">
      <c r="A44" s="79" t="str">
        <f>"Uppräkningsfaktor för skatteunderlaget "&amp;C28+1</f>
        <v>Uppräkningsfaktor för skatteunderlaget 2026</v>
      </c>
      <c r="B44" s="79"/>
      <c r="C44" s="20" t="s">
        <v>186</v>
      </c>
    </row>
    <row r="45" spans="1:12" ht="14.4" hidden="1" x14ac:dyDescent="0.3">
      <c r="A45" s="79" t="s">
        <v>92</v>
      </c>
      <c r="B45" s="70"/>
      <c r="C45" s="20" t="s">
        <v>187</v>
      </c>
      <c r="D45" s="70"/>
      <c r="E45" s="70"/>
      <c r="F45" s="70"/>
      <c r="G45" s="70"/>
      <c r="H45" s="70"/>
      <c r="I45" s="2"/>
      <c r="J45" s="2"/>
      <c r="K45" s="2"/>
      <c r="L45" s="2"/>
    </row>
    <row r="46" spans="1:12" ht="14.4" hidden="1" x14ac:dyDescent="0.3">
      <c r="A46" s="79" t="s">
        <v>93</v>
      </c>
      <c r="B46" s="70"/>
      <c r="C46" s="20" t="s">
        <v>187</v>
      </c>
      <c r="D46" s="70"/>
      <c r="E46" s="70"/>
      <c r="F46" s="70"/>
      <c r="G46" s="70"/>
      <c r="H46" s="70"/>
    </row>
    <row r="47" spans="1:12" hidden="1" x14ac:dyDescent="0.25">
      <c r="C47" s="20" t="s">
        <v>188</v>
      </c>
    </row>
  </sheetData>
  <hyperlinks>
    <hyperlink ref="B23" r:id="rId1" xr:uid="{9B725016-76FE-4D1A-8705-9E2DCFA936F8}"/>
  </hyperlinks>
  <pageMargins left="0.7" right="0.7" top="0.75" bottom="0.75" header="0.3" footer="0.3"/>
  <pageSetup paperSize="9" orientation="portrait" r:id="rId2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3F7F-D94E-4B7E-9ED1-4E902B5532DF}">
  <dimension ref="A1:WVS95"/>
  <sheetViews>
    <sheetView showGridLines="0" workbookViewId="0">
      <pane ySplit="4" topLeftCell="A5" activePane="bottomLeft" state="frozen"/>
      <selection pane="bottomLeft"/>
    </sheetView>
  </sheetViews>
  <sheetFormatPr defaultColWidth="0" defaultRowHeight="0" customHeight="1" zeroHeight="1" x14ac:dyDescent="0.25"/>
  <cols>
    <col min="1" max="1" width="4.33203125" style="239" customWidth="1"/>
    <col min="2" max="2" width="32.88671875" style="239" customWidth="1"/>
    <col min="3" max="10" width="15.6640625" style="239" customWidth="1"/>
    <col min="11" max="11" width="6.109375" style="239" customWidth="1"/>
    <col min="12" max="257" width="9.109375" style="239" hidden="1"/>
    <col min="258" max="259" width="4.33203125" style="239" hidden="1"/>
    <col min="260" max="260" width="32.88671875" style="239" hidden="1"/>
    <col min="261" max="261" width="4.33203125" style="239" hidden="1"/>
    <col min="262" max="266" width="15.6640625" style="239" hidden="1"/>
    <col min="267" max="515" width="4.33203125" style="239" hidden="1"/>
    <col min="516" max="516" width="32.88671875" style="239" hidden="1"/>
    <col min="517" max="517" width="4.33203125" style="239" hidden="1"/>
    <col min="518" max="522" width="15.6640625" style="239" hidden="1"/>
    <col min="523" max="771" width="4.33203125" style="239" hidden="1"/>
    <col min="772" max="772" width="32.88671875" style="239" hidden="1"/>
    <col min="773" max="773" width="4.33203125" style="239" hidden="1"/>
    <col min="774" max="778" width="15.6640625" style="239" hidden="1"/>
    <col min="779" max="1027" width="4.33203125" style="239" hidden="1"/>
    <col min="1028" max="1028" width="32.88671875" style="239" hidden="1"/>
    <col min="1029" max="1029" width="4.33203125" style="239" hidden="1"/>
    <col min="1030" max="1034" width="15.6640625" style="239" hidden="1"/>
    <col min="1035" max="1283" width="4.33203125" style="239" hidden="1"/>
    <col min="1284" max="1284" width="32.88671875" style="239" hidden="1"/>
    <col min="1285" max="1285" width="4.33203125" style="239" hidden="1"/>
    <col min="1286" max="1290" width="15.6640625" style="239" hidden="1"/>
    <col min="1291" max="1539" width="4.33203125" style="239" hidden="1"/>
    <col min="1540" max="1540" width="32.88671875" style="239" hidden="1"/>
    <col min="1541" max="1541" width="4.33203125" style="239" hidden="1"/>
    <col min="1542" max="1546" width="15.6640625" style="239" hidden="1"/>
    <col min="1547" max="1795" width="4.33203125" style="239" hidden="1"/>
    <col min="1796" max="1796" width="32.88671875" style="239" hidden="1"/>
    <col min="1797" max="1797" width="4.33203125" style="239" hidden="1"/>
    <col min="1798" max="1802" width="15.6640625" style="239" hidden="1"/>
    <col min="1803" max="2051" width="4.33203125" style="239" hidden="1"/>
    <col min="2052" max="2052" width="32.88671875" style="239" hidden="1"/>
    <col min="2053" max="2053" width="4.33203125" style="239" hidden="1"/>
    <col min="2054" max="2058" width="15.6640625" style="239" hidden="1"/>
    <col min="2059" max="2307" width="4.33203125" style="239" hidden="1"/>
    <col min="2308" max="2308" width="32.88671875" style="239" hidden="1"/>
    <col min="2309" max="2309" width="4.33203125" style="239" hidden="1"/>
    <col min="2310" max="2314" width="15.6640625" style="239" hidden="1"/>
    <col min="2315" max="2563" width="4.33203125" style="239" hidden="1"/>
    <col min="2564" max="2564" width="32.88671875" style="239" hidden="1"/>
    <col min="2565" max="2565" width="4.33203125" style="239" hidden="1"/>
    <col min="2566" max="2570" width="15.6640625" style="239" hidden="1"/>
    <col min="2571" max="2819" width="4.33203125" style="239" hidden="1"/>
    <col min="2820" max="2820" width="32.88671875" style="239" hidden="1"/>
    <col min="2821" max="2821" width="4.33203125" style="239" hidden="1"/>
    <col min="2822" max="2826" width="15.6640625" style="239" hidden="1"/>
    <col min="2827" max="3075" width="4.33203125" style="239" hidden="1"/>
    <col min="3076" max="3076" width="32.88671875" style="239" hidden="1"/>
    <col min="3077" max="3077" width="4.33203125" style="239" hidden="1"/>
    <col min="3078" max="3082" width="15.6640625" style="239" hidden="1"/>
    <col min="3083" max="3331" width="4.33203125" style="239" hidden="1"/>
    <col min="3332" max="3332" width="32.88671875" style="239" hidden="1"/>
    <col min="3333" max="3333" width="4.33203125" style="239" hidden="1"/>
    <col min="3334" max="3338" width="15.6640625" style="239" hidden="1"/>
    <col min="3339" max="3587" width="4.33203125" style="239" hidden="1"/>
    <col min="3588" max="3588" width="32.88671875" style="239" hidden="1"/>
    <col min="3589" max="3589" width="4.33203125" style="239" hidden="1"/>
    <col min="3590" max="3594" width="15.6640625" style="239" hidden="1"/>
    <col min="3595" max="3843" width="4.33203125" style="239" hidden="1"/>
    <col min="3844" max="3844" width="32.88671875" style="239" hidden="1"/>
    <col min="3845" max="3845" width="4.33203125" style="239" hidden="1"/>
    <col min="3846" max="3850" width="15.6640625" style="239" hidden="1"/>
    <col min="3851" max="4099" width="4.33203125" style="239" hidden="1"/>
    <col min="4100" max="4100" width="32.88671875" style="239" hidden="1"/>
    <col min="4101" max="4101" width="4.33203125" style="239" hidden="1"/>
    <col min="4102" max="4106" width="15.6640625" style="239" hidden="1"/>
    <col min="4107" max="4355" width="4.33203125" style="239" hidden="1"/>
    <col min="4356" max="4356" width="32.88671875" style="239" hidden="1"/>
    <col min="4357" max="4357" width="4.33203125" style="239" hidden="1"/>
    <col min="4358" max="4362" width="15.6640625" style="239" hidden="1"/>
    <col min="4363" max="4611" width="4.33203125" style="239" hidden="1"/>
    <col min="4612" max="4612" width="32.88671875" style="239" hidden="1"/>
    <col min="4613" max="4613" width="4.33203125" style="239" hidden="1"/>
    <col min="4614" max="4618" width="15.6640625" style="239" hidden="1"/>
    <col min="4619" max="4867" width="4.33203125" style="239" hidden="1"/>
    <col min="4868" max="4868" width="32.88671875" style="239" hidden="1"/>
    <col min="4869" max="4869" width="4.33203125" style="239" hidden="1"/>
    <col min="4870" max="4874" width="15.6640625" style="239" hidden="1"/>
    <col min="4875" max="5123" width="4.33203125" style="239" hidden="1"/>
    <col min="5124" max="5124" width="32.88671875" style="239" hidden="1"/>
    <col min="5125" max="5125" width="4.33203125" style="239" hidden="1"/>
    <col min="5126" max="5130" width="15.6640625" style="239" hidden="1"/>
    <col min="5131" max="5379" width="4.33203125" style="239" hidden="1"/>
    <col min="5380" max="5380" width="32.88671875" style="239" hidden="1"/>
    <col min="5381" max="5381" width="4.33203125" style="239" hidden="1"/>
    <col min="5382" max="5386" width="15.6640625" style="239" hidden="1"/>
    <col min="5387" max="5635" width="4.33203125" style="239" hidden="1"/>
    <col min="5636" max="5636" width="32.88671875" style="239" hidden="1"/>
    <col min="5637" max="5637" width="4.33203125" style="239" hidden="1"/>
    <col min="5638" max="5642" width="15.6640625" style="239" hidden="1"/>
    <col min="5643" max="5891" width="4.33203125" style="239" hidden="1"/>
    <col min="5892" max="5892" width="32.88671875" style="239" hidden="1"/>
    <col min="5893" max="5893" width="4.33203125" style="239" hidden="1"/>
    <col min="5894" max="5898" width="15.6640625" style="239" hidden="1"/>
    <col min="5899" max="6147" width="4.33203125" style="239" hidden="1"/>
    <col min="6148" max="6148" width="32.88671875" style="239" hidden="1"/>
    <col min="6149" max="6149" width="4.33203125" style="239" hidden="1"/>
    <col min="6150" max="6154" width="15.6640625" style="239" hidden="1"/>
    <col min="6155" max="6403" width="4.33203125" style="239" hidden="1"/>
    <col min="6404" max="6404" width="32.88671875" style="239" hidden="1"/>
    <col min="6405" max="6405" width="4.33203125" style="239" hidden="1"/>
    <col min="6406" max="6410" width="15.6640625" style="239" hidden="1"/>
    <col min="6411" max="6659" width="4.33203125" style="239" hidden="1"/>
    <col min="6660" max="6660" width="32.88671875" style="239" hidden="1"/>
    <col min="6661" max="6661" width="4.33203125" style="239" hidden="1"/>
    <col min="6662" max="6666" width="15.6640625" style="239" hidden="1"/>
    <col min="6667" max="6915" width="4.33203125" style="239" hidden="1"/>
    <col min="6916" max="6916" width="32.88671875" style="239" hidden="1"/>
    <col min="6917" max="6917" width="4.33203125" style="239" hidden="1"/>
    <col min="6918" max="6922" width="15.6640625" style="239" hidden="1"/>
    <col min="6923" max="7171" width="4.33203125" style="239" hidden="1"/>
    <col min="7172" max="7172" width="32.88671875" style="239" hidden="1"/>
    <col min="7173" max="7173" width="4.33203125" style="239" hidden="1"/>
    <col min="7174" max="7178" width="15.6640625" style="239" hidden="1"/>
    <col min="7179" max="7427" width="4.33203125" style="239" hidden="1"/>
    <col min="7428" max="7428" width="32.88671875" style="239" hidden="1"/>
    <col min="7429" max="7429" width="4.33203125" style="239" hidden="1"/>
    <col min="7430" max="7434" width="15.6640625" style="239" hidden="1"/>
    <col min="7435" max="7683" width="4.33203125" style="239" hidden="1"/>
    <col min="7684" max="7684" width="32.88671875" style="239" hidden="1"/>
    <col min="7685" max="7685" width="4.33203125" style="239" hidden="1"/>
    <col min="7686" max="7690" width="15.6640625" style="239" hidden="1"/>
    <col min="7691" max="7939" width="4.33203125" style="239" hidden="1"/>
    <col min="7940" max="7940" width="32.88671875" style="239" hidden="1"/>
    <col min="7941" max="7941" width="4.33203125" style="239" hidden="1"/>
    <col min="7942" max="7946" width="15.6640625" style="239" hidden="1"/>
    <col min="7947" max="8195" width="4.33203125" style="239" hidden="1"/>
    <col min="8196" max="8196" width="32.88671875" style="239" hidden="1"/>
    <col min="8197" max="8197" width="4.33203125" style="239" hidden="1"/>
    <col min="8198" max="8202" width="15.6640625" style="239" hidden="1"/>
    <col min="8203" max="8451" width="4.33203125" style="239" hidden="1"/>
    <col min="8452" max="8452" width="32.88671875" style="239" hidden="1"/>
    <col min="8453" max="8453" width="4.33203125" style="239" hidden="1"/>
    <col min="8454" max="8458" width="15.6640625" style="239" hidden="1"/>
    <col min="8459" max="8707" width="4.33203125" style="239" hidden="1"/>
    <col min="8708" max="8708" width="32.88671875" style="239" hidden="1"/>
    <col min="8709" max="8709" width="4.33203125" style="239" hidden="1"/>
    <col min="8710" max="8714" width="15.6640625" style="239" hidden="1"/>
    <col min="8715" max="8963" width="4.33203125" style="239" hidden="1"/>
    <col min="8964" max="8964" width="32.88671875" style="239" hidden="1"/>
    <col min="8965" max="8965" width="4.33203125" style="239" hidden="1"/>
    <col min="8966" max="8970" width="15.6640625" style="239" hidden="1"/>
    <col min="8971" max="9219" width="4.33203125" style="239" hidden="1"/>
    <col min="9220" max="9220" width="32.88671875" style="239" hidden="1"/>
    <col min="9221" max="9221" width="4.33203125" style="239" hidden="1"/>
    <col min="9222" max="9226" width="15.6640625" style="239" hidden="1"/>
    <col min="9227" max="9475" width="4.33203125" style="239" hidden="1"/>
    <col min="9476" max="9476" width="32.88671875" style="239" hidden="1"/>
    <col min="9477" max="9477" width="4.33203125" style="239" hidden="1"/>
    <col min="9478" max="9482" width="15.6640625" style="239" hidden="1"/>
    <col min="9483" max="9731" width="4.33203125" style="239" hidden="1"/>
    <col min="9732" max="9732" width="32.88671875" style="239" hidden="1"/>
    <col min="9733" max="9733" width="4.33203125" style="239" hidden="1"/>
    <col min="9734" max="9738" width="15.6640625" style="239" hidden="1"/>
    <col min="9739" max="9987" width="4.33203125" style="239" hidden="1"/>
    <col min="9988" max="9988" width="32.88671875" style="239" hidden="1"/>
    <col min="9989" max="9989" width="4.33203125" style="239" hidden="1"/>
    <col min="9990" max="9994" width="15.6640625" style="239" hidden="1"/>
    <col min="9995" max="10243" width="4.33203125" style="239" hidden="1"/>
    <col min="10244" max="10244" width="32.88671875" style="239" hidden="1"/>
    <col min="10245" max="10245" width="4.33203125" style="239" hidden="1"/>
    <col min="10246" max="10250" width="15.6640625" style="239" hidden="1"/>
    <col min="10251" max="10499" width="4.33203125" style="239" hidden="1"/>
    <col min="10500" max="10500" width="32.88671875" style="239" hidden="1"/>
    <col min="10501" max="10501" width="4.33203125" style="239" hidden="1"/>
    <col min="10502" max="10506" width="15.6640625" style="239" hidden="1"/>
    <col min="10507" max="10755" width="4.33203125" style="239" hidden="1"/>
    <col min="10756" max="10756" width="32.88671875" style="239" hidden="1"/>
    <col min="10757" max="10757" width="4.33203125" style="239" hidden="1"/>
    <col min="10758" max="10762" width="15.6640625" style="239" hidden="1"/>
    <col min="10763" max="11011" width="4.33203125" style="239" hidden="1"/>
    <col min="11012" max="11012" width="32.88671875" style="239" hidden="1"/>
    <col min="11013" max="11013" width="4.33203125" style="239" hidden="1"/>
    <col min="11014" max="11018" width="15.6640625" style="239" hidden="1"/>
    <col min="11019" max="11267" width="4.33203125" style="239" hidden="1"/>
    <col min="11268" max="11268" width="32.88671875" style="239" hidden="1"/>
    <col min="11269" max="11269" width="4.33203125" style="239" hidden="1"/>
    <col min="11270" max="11274" width="15.6640625" style="239" hidden="1"/>
    <col min="11275" max="11523" width="4.33203125" style="239" hidden="1"/>
    <col min="11524" max="11524" width="32.88671875" style="239" hidden="1"/>
    <col min="11525" max="11525" width="4.33203125" style="239" hidden="1"/>
    <col min="11526" max="11530" width="15.6640625" style="239" hidden="1"/>
    <col min="11531" max="11779" width="4.33203125" style="239" hidden="1"/>
    <col min="11780" max="11780" width="32.88671875" style="239" hidden="1"/>
    <col min="11781" max="11781" width="4.33203125" style="239" hidden="1"/>
    <col min="11782" max="11786" width="15.6640625" style="239" hidden="1"/>
    <col min="11787" max="12035" width="4.33203125" style="239" hidden="1"/>
    <col min="12036" max="12036" width="32.88671875" style="239" hidden="1"/>
    <col min="12037" max="12037" width="4.33203125" style="239" hidden="1"/>
    <col min="12038" max="12042" width="15.6640625" style="239" hidden="1"/>
    <col min="12043" max="12291" width="4.33203125" style="239" hidden="1"/>
    <col min="12292" max="12292" width="32.88671875" style="239" hidden="1"/>
    <col min="12293" max="12293" width="4.33203125" style="239" hidden="1"/>
    <col min="12294" max="12298" width="15.6640625" style="239" hidden="1"/>
    <col min="12299" max="12547" width="4.33203125" style="239" hidden="1"/>
    <col min="12548" max="12548" width="32.88671875" style="239" hidden="1"/>
    <col min="12549" max="12549" width="4.33203125" style="239" hidden="1"/>
    <col min="12550" max="12554" width="15.6640625" style="239" hidden="1"/>
    <col min="12555" max="12803" width="4.33203125" style="239" hidden="1"/>
    <col min="12804" max="12804" width="32.88671875" style="239" hidden="1"/>
    <col min="12805" max="12805" width="4.33203125" style="239" hidden="1"/>
    <col min="12806" max="12810" width="15.6640625" style="239" hidden="1"/>
    <col min="12811" max="13059" width="4.33203125" style="239" hidden="1"/>
    <col min="13060" max="13060" width="32.88671875" style="239" hidden="1"/>
    <col min="13061" max="13061" width="4.33203125" style="239" hidden="1"/>
    <col min="13062" max="13066" width="15.6640625" style="239" hidden="1"/>
    <col min="13067" max="13315" width="4.33203125" style="239" hidden="1"/>
    <col min="13316" max="13316" width="32.88671875" style="239" hidden="1"/>
    <col min="13317" max="13317" width="4.33203125" style="239" hidden="1"/>
    <col min="13318" max="13322" width="15.6640625" style="239" hidden="1"/>
    <col min="13323" max="13571" width="4.33203125" style="239" hidden="1"/>
    <col min="13572" max="13572" width="32.88671875" style="239" hidden="1"/>
    <col min="13573" max="13573" width="4.33203125" style="239" hidden="1"/>
    <col min="13574" max="13578" width="15.6640625" style="239" hidden="1"/>
    <col min="13579" max="13827" width="4.33203125" style="239" hidden="1"/>
    <col min="13828" max="13828" width="32.88671875" style="239" hidden="1"/>
    <col min="13829" max="13829" width="4.33203125" style="239" hidden="1"/>
    <col min="13830" max="13834" width="15.6640625" style="239" hidden="1"/>
    <col min="13835" max="14083" width="4.33203125" style="239" hidden="1"/>
    <col min="14084" max="14084" width="32.88671875" style="239" hidden="1"/>
    <col min="14085" max="14085" width="4.33203125" style="239" hidden="1"/>
    <col min="14086" max="14090" width="15.6640625" style="239" hidden="1"/>
    <col min="14091" max="14339" width="4.33203125" style="239" hidden="1"/>
    <col min="14340" max="14340" width="32.88671875" style="239" hidden="1"/>
    <col min="14341" max="14341" width="4.33203125" style="239" hidden="1"/>
    <col min="14342" max="14346" width="15.6640625" style="239" hidden="1"/>
    <col min="14347" max="14595" width="4.33203125" style="239" hidden="1"/>
    <col min="14596" max="14596" width="32.88671875" style="239" hidden="1"/>
    <col min="14597" max="14597" width="4.33203125" style="239" hidden="1"/>
    <col min="14598" max="14602" width="15.6640625" style="239" hidden="1"/>
    <col min="14603" max="14851" width="4.33203125" style="239" hidden="1"/>
    <col min="14852" max="14852" width="32.88671875" style="239" hidden="1"/>
    <col min="14853" max="14853" width="4.33203125" style="239" hidden="1"/>
    <col min="14854" max="14858" width="15.6640625" style="239" hidden="1"/>
    <col min="14859" max="15107" width="4.33203125" style="239" hidden="1"/>
    <col min="15108" max="15108" width="32.88671875" style="239" hidden="1"/>
    <col min="15109" max="15109" width="4.33203125" style="239" hidden="1"/>
    <col min="15110" max="15114" width="15.6640625" style="239" hidden="1"/>
    <col min="15115" max="15363" width="4.33203125" style="239" hidden="1"/>
    <col min="15364" max="15364" width="32.88671875" style="239" hidden="1"/>
    <col min="15365" max="15365" width="4.33203125" style="239" hidden="1"/>
    <col min="15366" max="15370" width="15.6640625" style="239" hidden="1"/>
    <col min="15371" max="15619" width="4.33203125" style="239" hidden="1"/>
    <col min="15620" max="15620" width="32.88671875" style="239" hidden="1"/>
    <col min="15621" max="15621" width="4.33203125" style="239" hidden="1"/>
    <col min="15622" max="15626" width="15.6640625" style="239" hidden="1"/>
    <col min="15627" max="15875" width="4.33203125" style="239" hidden="1"/>
    <col min="15876" max="15876" width="32.88671875" style="239" hidden="1"/>
    <col min="15877" max="15877" width="4.33203125" style="239" hidden="1"/>
    <col min="15878" max="15882" width="15.6640625" style="239" hidden="1"/>
    <col min="15883" max="16131" width="4.33203125" style="239" hidden="1"/>
    <col min="16132" max="16132" width="32.88671875" style="239" hidden="1"/>
    <col min="16133" max="16133" width="4.33203125" style="239" hidden="1"/>
    <col min="16134" max="16139" width="15.6640625" style="239" hidden="1"/>
    <col min="16140" max="16384" width="4.33203125" style="239" hidden="1"/>
  </cols>
  <sheetData>
    <row r="1" spans="1:10" ht="12.75" customHeight="1" x14ac:dyDescent="0.25"/>
    <row r="2" spans="1:10" ht="16.2" thickBot="1" x14ac:dyDescent="0.35">
      <c r="A2" s="240" t="s">
        <v>224</v>
      </c>
    </row>
    <row r="3" spans="1:10" ht="13.2" x14ac:dyDescent="0.25">
      <c r="A3" s="241"/>
      <c r="B3" s="241"/>
      <c r="C3" s="242" t="s">
        <v>225</v>
      </c>
      <c r="D3" s="242"/>
      <c r="E3" s="242"/>
      <c r="F3" s="242"/>
      <c r="G3" s="242"/>
      <c r="H3" s="242"/>
      <c r="I3" s="242"/>
      <c r="J3" s="242"/>
    </row>
    <row r="4" spans="1:10" ht="13.2" x14ac:dyDescent="0.25">
      <c r="A4" s="243"/>
      <c r="B4" s="243"/>
      <c r="C4" s="244">
        <v>2018</v>
      </c>
      <c r="D4" s="244">
        <v>2019</v>
      </c>
      <c r="E4" s="244">
        <v>2020</v>
      </c>
      <c r="F4" s="244">
        <v>2021</v>
      </c>
      <c r="G4" s="244">
        <v>2022</v>
      </c>
      <c r="H4" s="244">
        <v>2023</v>
      </c>
      <c r="I4" s="244">
        <v>2024</v>
      </c>
      <c r="J4" s="244">
        <v>2025</v>
      </c>
    </row>
    <row r="5" spans="1:10" ht="30" customHeight="1" x14ac:dyDescent="0.25">
      <c r="A5" s="239" t="s">
        <v>226</v>
      </c>
      <c r="B5" s="239" t="s">
        <v>227</v>
      </c>
      <c r="C5" s="245">
        <v>29469521000</v>
      </c>
      <c r="D5" s="245">
        <v>31950436000</v>
      </c>
      <c r="E5" s="245">
        <v>34656524000</v>
      </c>
      <c r="F5" s="245">
        <v>43108136000</v>
      </c>
      <c r="G5" s="245">
        <v>43950709000</v>
      </c>
      <c r="H5" s="245">
        <v>43847606000</v>
      </c>
      <c r="I5" s="245">
        <v>48694896000</v>
      </c>
      <c r="J5" s="245">
        <v>48024556000</v>
      </c>
    </row>
    <row r="6" spans="1:10" ht="13.5" customHeight="1" x14ac:dyDescent="0.25">
      <c r="B6" s="239" t="s">
        <v>228</v>
      </c>
      <c r="C6" s="245">
        <v>33076332666</v>
      </c>
      <c r="D6" s="245">
        <v>34558579738</v>
      </c>
      <c r="E6" s="245">
        <v>35483161416</v>
      </c>
      <c r="F6" s="245">
        <v>36285554485</v>
      </c>
      <c r="G6" s="245">
        <v>38829062656</v>
      </c>
      <c r="H6" s="245">
        <v>41655056140</v>
      </c>
      <c r="I6" s="245">
        <v>43675809590</v>
      </c>
      <c r="J6" s="245">
        <v>45502525203</v>
      </c>
    </row>
    <row r="7" spans="1:10" ht="13.5" customHeight="1" x14ac:dyDescent="0.25">
      <c r="B7" s="239" t="s">
        <v>229</v>
      </c>
      <c r="C7" s="245">
        <v>-1151708500</v>
      </c>
      <c r="D7" s="245">
        <v>-1174499280</v>
      </c>
      <c r="E7" s="245">
        <v>-1488842850</v>
      </c>
      <c r="F7" s="245">
        <v>-1951742256</v>
      </c>
      <c r="G7" s="245">
        <v>-2423918295</v>
      </c>
      <c r="H7" s="245">
        <v>-2802731700</v>
      </c>
      <c r="I7" s="245">
        <v>-3187776372</v>
      </c>
      <c r="J7" s="245">
        <v>-3200946035</v>
      </c>
    </row>
    <row r="8" spans="1:10" ht="13.5" customHeight="1" x14ac:dyDescent="0.25">
      <c r="B8" s="239" t="s">
        <v>230</v>
      </c>
      <c r="C8" s="245">
        <v>2265872740</v>
      </c>
      <c r="D8" s="245">
        <v>2328606716</v>
      </c>
      <c r="E8" s="245">
        <v>3468000843</v>
      </c>
      <c r="F8" s="245">
        <v>3718327365</v>
      </c>
      <c r="G8" s="245">
        <v>3617237959</v>
      </c>
      <c r="H8" s="245">
        <v>4470397624</v>
      </c>
      <c r="I8" s="245">
        <v>4601023902</v>
      </c>
      <c r="J8" s="245">
        <v>5365606043</v>
      </c>
    </row>
    <row r="9" spans="1:10" ht="13.5" customHeight="1" x14ac:dyDescent="0.25">
      <c r="B9" s="239" t="s">
        <v>231</v>
      </c>
      <c r="C9" s="245">
        <v>-2275552651</v>
      </c>
      <c r="D9" s="245">
        <v>-2334494165</v>
      </c>
      <c r="E9" s="245">
        <v>-3494921408</v>
      </c>
      <c r="F9" s="245">
        <v>-3739318154</v>
      </c>
      <c r="G9" s="245">
        <v>-3635594053</v>
      </c>
      <c r="H9" s="245">
        <v>-4510431048</v>
      </c>
      <c r="I9" s="245">
        <v>-4643251846</v>
      </c>
      <c r="J9" s="245">
        <v>-5397601764</v>
      </c>
    </row>
    <row r="10" spans="1:10" ht="13.5" customHeight="1" x14ac:dyDescent="0.25">
      <c r="B10" s="239" t="s">
        <v>232</v>
      </c>
      <c r="C10" s="245">
        <v>538965802</v>
      </c>
      <c r="D10" s="245">
        <v>540745064</v>
      </c>
      <c r="E10" s="245">
        <v>542720074</v>
      </c>
      <c r="F10" s="245">
        <v>543565401</v>
      </c>
      <c r="G10" s="245">
        <v>546046327</v>
      </c>
      <c r="H10" s="245">
        <v>547026316</v>
      </c>
      <c r="I10" s="245">
        <v>546692740</v>
      </c>
      <c r="J10" s="245">
        <v>546857983</v>
      </c>
    </row>
    <row r="11" spans="1:10" ht="13.5" customHeight="1" x14ac:dyDescent="0.25">
      <c r="B11" s="239" t="s">
        <v>233</v>
      </c>
      <c r="C11" s="245">
        <v>75922674</v>
      </c>
      <c r="D11" s="245">
        <v>7018804</v>
      </c>
      <c r="E11" s="245">
        <v>2610263692</v>
      </c>
      <c r="F11" s="245">
        <v>1061142149</v>
      </c>
      <c r="G11" s="245">
        <v>165626784</v>
      </c>
      <c r="H11" s="245">
        <v>0</v>
      </c>
      <c r="I11" s="245">
        <v>0</v>
      </c>
      <c r="J11" s="245">
        <v>0</v>
      </c>
    </row>
    <row r="12" spans="1:10" ht="21" customHeight="1" x14ac:dyDescent="0.25">
      <c r="A12" s="239" t="s">
        <v>234</v>
      </c>
      <c r="B12" s="239" t="s">
        <v>235</v>
      </c>
      <c r="C12" s="245">
        <v>32529832731</v>
      </c>
      <c r="D12" s="245">
        <v>33925956877</v>
      </c>
      <c r="E12" s="245">
        <v>37120381767</v>
      </c>
      <c r="F12" s="245">
        <v>35917528990</v>
      </c>
      <c r="G12" s="245">
        <v>37098461378</v>
      </c>
      <c r="H12" s="245">
        <v>39359317332</v>
      </c>
      <c r="I12" s="245">
        <v>40992498014</v>
      </c>
      <c r="J12" s="245">
        <v>42816441430</v>
      </c>
    </row>
    <row r="13" spans="1:10" ht="21" customHeight="1" x14ac:dyDescent="0.25">
      <c r="A13" s="239" t="s">
        <v>236</v>
      </c>
      <c r="B13" s="239" t="s">
        <v>237</v>
      </c>
      <c r="C13" s="245">
        <v>-3060311731</v>
      </c>
      <c r="D13" s="245">
        <v>-1975520877</v>
      </c>
      <c r="E13" s="245">
        <v>-2463857767</v>
      </c>
      <c r="F13" s="245">
        <v>7190607010</v>
      </c>
      <c r="G13" s="245">
        <v>6852247622</v>
      </c>
      <c r="H13" s="245">
        <v>4488288668</v>
      </c>
      <c r="I13" s="245">
        <v>7702397986</v>
      </c>
      <c r="J13" s="245">
        <v>5208114570</v>
      </c>
    </row>
    <row r="14" spans="1:10" ht="21.75" customHeight="1" x14ac:dyDescent="0.25">
      <c r="A14" s="239" t="s">
        <v>238</v>
      </c>
      <c r="B14" s="246" t="s">
        <v>239</v>
      </c>
      <c r="C14" s="245">
        <v>10104036</v>
      </c>
      <c r="D14" s="245">
        <v>10215309</v>
      </c>
      <c r="E14" s="245">
        <v>10319473</v>
      </c>
      <c r="F14" s="245">
        <v>10378483</v>
      </c>
      <c r="G14" s="245">
        <v>10443100</v>
      </c>
      <c r="H14" s="245">
        <v>10514719</v>
      </c>
      <c r="I14" s="245">
        <v>10557682</v>
      </c>
      <c r="J14" s="245">
        <v>10587140</v>
      </c>
    </row>
    <row r="15" spans="1:10" ht="19.5" customHeight="1" x14ac:dyDescent="0.25">
      <c r="A15" s="247" t="s">
        <v>240</v>
      </c>
      <c r="B15" s="247" t="s">
        <v>241</v>
      </c>
      <c r="C15" s="248">
        <v>-302.88012938592061</v>
      </c>
      <c r="D15" s="248">
        <v>-193.38826431975772</v>
      </c>
      <c r="E15" s="248">
        <v>-238.7581000502642</v>
      </c>
      <c r="F15" s="248">
        <v>692.83796196419075</v>
      </c>
      <c r="G15" s="248">
        <v>656.15072363570209</v>
      </c>
      <c r="H15" s="248">
        <v>426.85769044327293</v>
      </c>
      <c r="I15" s="248">
        <v>729.55389128030185</v>
      </c>
      <c r="J15" s="248">
        <v>491.9283744240654</v>
      </c>
    </row>
    <row r="16" spans="1:10" ht="24" customHeight="1" x14ac:dyDescent="0.25">
      <c r="A16" s="249" t="s">
        <v>242</v>
      </c>
    </row>
    <row r="17" spans="1:95" ht="12.75" customHeight="1" x14ac:dyDescent="0.25">
      <c r="A17" s="239" t="s">
        <v>243</v>
      </c>
      <c r="C17" s="245">
        <v>35342205406</v>
      </c>
      <c r="D17" s="245">
        <v>36887186454</v>
      </c>
      <c r="E17" s="245">
        <v>38951162259</v>
      </c>
      <c r="F17" s="245">
        <v>40003881850</v>
      </c>
      <c r="G17" s="245">
        <v>42446300615</v>
      </c>
      <c r="H17" s="245">
        <v>46125453764</v>
      </c>
      <c r="I17" s="245">
        <v>48276833492</v>
      </c>
      <c r="J17" s="245">
        <v>50868131246</v>
      </c>
    </row>
    <row r="18" spans="1:95" ht="12.75" customHeight="1" x14ac:dyDescent="0.25">
      <c r="A18" s="239" t="s">
        <v>244</v>
      </c>
      <c r="C18" s="245">
        <v>-3427261151</v>
      </c>
      <c r="D18" s="245">
        <v>-3508993445</v>
      </c>
      <c r="E18" s="245">
        <v>-4983764258</v>
      </c>
      <c r="F18" s="245">
        <v>-5691060410</v>
      </c>
      <c r="G18" s="245">
        <v>-6059512348</v>
      </c>
      <c r="H18" s="245">
        <v>-7313162748</v>
      </c>
      <c r="I18" s="245">
        <v>-7831028218</v>
      </c>
      <c r="J18" s="245">
        <v>-8598547799</v>
      </c>
    </row>
    <row r="19" spans="1:95" ht="12.75" customHeight="1" x14ac:dyDescent="0.25">
      <c r="A19" s="239" t="s">
        <v>245</v>
      </c>
      <c r="C19" s="245">
        <v>538965802</v>
      </c>
      <c r="D19" s="245">
        <v>540745064</v>
      </c>
      <c r="E19" s="245">
        <v>542720074</v>
      </c>
      <c r="F19" s="245">
        <v>543565401</v>
      </c>
      <c r="G19" s="245">
        <v>546046327</v>
      </c>
      <c r="H19" s="245">
        <v>547026316</v>
      </c>
      <c r="I19" s="245">
        <v>546692740</v>
      </c>
      <c r="J19" s="245">
        <v>546857983</v>
      </c>
    </row>
    <row r="20" spans="1:95" ht="12.75" customHeight="1" x14ac:dyDescent="0.25">
      <c r="A20" s="239" t="s">
        <v>246</v>
      </c>
      <c r="C20" s="245">
        <v>75922674</v>
      </c>
      <c r="D20" s="245">
        <v>7018804</v>
      </c>
      <c r="E20" s="245">
        <v>2610263692</v>
      </c>
      <c r="F20" s="245">
        <v>1061142149</v>
      </c>
      <c r="G20" s="245">
        <v>165626784</v>
      </c>
      <c r="H20" s="245">
        <v>0</v>
      </c>
      <c r="I20" s="245">
        <v>0</v>
      </c>
      <c r="J20" s="245">
        <v>0</v>
      </c>
    </row>
    <row r="21" spans="1:95" s="251" customFormat="1" ht="12.75" customHeight="1" x14ac:dyDescent="0.25">
      <c r="A21" s="239" t="s">
        <v>247</v>
      </c>
      <c r="B21" s="239"/>
      <c r="C21" s="245">
        <v>-3060311730</v>
      </c>
      <c r="D21" s="245">
        <v>-1975520878</v>
      </c>
      <c r="E21" s="245">
        <v>-2463857765</v>
      </c>
      <c r="F21" s="245">
        <v>7190607011</v>
      </c>
      <c r="G21" s="245">
        <v>6852247621</v>
      </c>
      <c r="H21" s="245">
        <v>4488288665</v>
      </c>
      <c r="I21" s="245">
        <v>7702397987</v>
      </c>
      <c r="J21" s="245">
        <v>5208114571</v>
      </c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0"/>
      <c r="CG21" s="250"/>
      <c r="CH21" s="250"/>
      <c r="CI21" s="250"/>
      <c r="CJ21" s="250"/>
      <c r="CK21" s="250"/>
      <c r="CL21" s="250"/>
      <c r="CM21" s="250"/>
      <c r="CN21" s="250"/>
      <c r="CO21" s="250"/>
      <c r="CP21" s="250"/>
      <c r="CQ21" s="250"/>
    </row>
    <row r="22" spans="1:95" ht="21" customHeight="1" thickBot="1" x14ac:dyDescent="0.3">
      <c r="A22" s="252" t="s">
        <v>248</v>
      </c>
      <c r="B22" s="253"/>
      <c r="C22" s="254">
        <v>29469521001</v>
      </c>
      <c r="D22" s="254">
        <v>31950435999</v>
      </c>
      <c r="E22" s="254">
        <v>34656524002</v>
      </c>
      <c r="F22" s="254">
        <v>43108136001</v>
      </c>
      <c r="G22" s="254">
        <v>43950708999</v>
      </c>
      <c r="H22" s="254">
        <v>43847605997</v>
      </c>
      <c r="I22" s="254">
        <v>48694896001</v>
      </c>
      <c r="J22" s="254">
        <v>48024556001</v>
      </c>
    </row>
    <row r="23" spans="1:95" ht="10.5" customHeight="1" x14ac:dyDescent="0.25">
      <c r="A23" s="255"/>
    </row>
    <row r="24" spans="1:95" ht="15.6" x14ac:dyDescent="0.25">
      <c r="A24" s="255"/>
    </row>
    <row r="25" spans="1:95" ht="13.2" x14ac:dyDescent="0.25"/>
    <row r="26" spans="1:95" ht="13.2" x14ac:dyDescent="0.25">
      <c r="A26" s="256"/>
      <c r="C26" s="257"/>
      <c r="D26" s="257"/>
      <c r="E26" s="257"/>
      <c r="F26" s="257"/>
      <c r="G26" s="257"/>
    </row>
    <row r="27" spans="1:95" ht="21" hidden="1" customHeight="1" x14ac:dyDescent="0.3">
      <c r="A27" s="256"/>
      <c r="C27" s="258"/>
      <c r="D27" s="258"/>
      <c r="E27" s="258"/>
      <c r="F27" s="258"/>
      <c r="G27" s="258"/>
    </row>
    <row r="28" spans="1:95" ht="13.5" hidden="1" customHeight="1" x14ac:dyDescent="0.25">
      <c r="A28" s="259"/>
      <c r="C28" s="246"/>
      <c r="D28" s="246"/>
      <c r="E28" s="246"/>
      <c r="F28" s="246"/>
      <c r="G28" s="246"/>
    </row>
    <row r="29" spans="1:95" ht="12.75" hidden="1" customHeight="1" x14ac:dyDescent="0.25">
      <c r="C29" s="245"/>
      <c r="D29" s="245"/>
      <c r="E29" s="245"/>
      <c r="F29" s="245"/>
      <c r="G29" s="245"/>
    </row>
    <row r="30" spans="1:95" ht="24.9" hidden="1" customHeight="1" x14ac:dyDescent="0.25">
      <c r="C30" s="245"/>
      <c r="D30" s="245"/>
      <c r="E30" s="245"/>
      <c r="F30" s="245"/>
      <c r="G30" s="245"/>
    </row>
    <row r="31" spans="1:95" ht="18" hidden="1" customHeight="1" x14ac:dyDescent="0.25">
      <c r="C31" s="245"/>
      <c r="D31" s="245"/>
      <c r="E31" s="245"/>
      <c r="F31" s="245"/>
      <c r="G31" s="245"/>
    </row>
    <row r="32" spans="1:95" ht="18" hidden="1" customHeight="1" x14ac:dyDescent="0.25">
      <c r="C32" s="245"/>
      <c r="D32" s="245"/>
      <c r="E32" s="245"/>
      <c r="F32" s="245"/>
      <c r="G32" s="245"/>
    </row>
    <row r="33" spans="1:95" ht="18" hidden="1" customHeight="1" x14ac:dyDescent="0.25">
      <c r="C33" s="245"/>
      <c r="D33" s="245"/>
      <c r="E33" s="245"/>
      <c r="F33" s="245"/>
      <c r="G33" s="245"/>
    </row>
    <row r="34" spans="1:95" ht="18" hidden="1" customHeight="1" x14ac:dyDescent="0.25">
      <c r="A34" s="250"/>
      <c r="C34" s="260"/>
      <c r="D34" s="260"/>
      <c r="E34" s="260"/>
      <c r="F34" s="260"/>
      <c r="G34" s="260"/>
    </row>
    <row r="35" spans="1:95" ht="18" hidden="1" customHeight="1" x14ac:dyDescent="0.25"/>
    <row r="36" spans="1:95" ht="21" hidden="1" customHeight="1" x14ac:dyDescent="0.25"/>
    <row r="37" spans="1:95" ht="6.75" hidden="1" customHeight="1" x14ac:dyDescent="0.25">
      <c r="C37" s="245"/>
      <c r="D37" s="245"/>
      <c r="E37" s="245"/>
      <c r="F37" s="245"/>
      <c r="G37" s="245"/>
    </row>
    <row r="38" spans="1:95" ht="15" hidden="1" customHeight="1" x14ac:dyDescent="0.25">
      <c r="B38" s="246"/>
      <c r="C38" s="245"/>
      <c r="D38" s="245"/>
      <c r="E38" s="245"/>
      <c r="F38" s="245"/>
      <c r="G38" s="245"/>
    </row>
    <row r="39" spans="1:95" ht="15" hidden="1" customHeight="1" x14ac:dyDescent="0.25">
      <c r="C39" s="245"/>
      <c r="D39" s="245"/>
      <c r="E39" s="245"/>
      <c r="F39" s="245"/>
      <c r="G39" s="245"/>
    </row>
    <row r="40" spans="1:95" s="251" customFormat="1" ht="15" hidden="1" customHeight="1" x14ac:dyDescent="0.25">
      <c r="A40" s="250"/>
      <c r="B40" s="250"/>
      <c r="C40" s="261"/>
      <c r="D40" s="262"/>
      <c r="E40" s="262"/>
      <c r="F40" s="262"/>
      <c r="G40" s="262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</row>
    <row r="41" spans="1:95" ht="15" hidden="1" customHeight="1" x14ac:dyDescent="0.25">
      <c r="C41" s="263"/>
      <c r="D41" s="263"/>
      <c r="E41" s="263"/>
      <c r="F41" s="263"/>
      <c r="G41" s="263"/>
    </row>
    <row r="42" spans="1:95" ht="12.75" hidden="1" customHeight="1" x14ac:dyDescent="0.25">
      <c r="C42" s="263"/>
      <c r="D42" s="263"/>
      <c r="E42" s="263"/>
      <c r="F42" s="263"/>
      <c r="G42" s="263"/>
    </row>
    <row r="43" spans="1:95" ht="12.75" hidden="1" customHeight="1" x14ac:dyDescent="0.25">
      <c r="A43" s="250"/>
      <c r="C43" s="263"/>
      <c r="D43" s="263"/>
      <c r="E43" s="263"/>
      <c r="F43" s="263"/>
      <c r="G43" s="263"/>
    </row>
    <row r="44" spans="1:95" ht="12.75" hidden="1" customHeight="1" x14ac:dyDescent="0.25"/>
    <row r="45" spans="1:95" ht="12.75" hidden="1" customHeight="1" x14ac:dyDescent="0.25"/>
    <row r="46" spans="1:95" ht="12.75" hidden="1" customHeight="1" x14ac:dyDescent="0.25"/>
    <row r="47" spans="1:95" ht="12.75" hidden="1" customHeight="1" x14ac:dyDescent="0.25"/>
    <row r="48" spans="1:95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3.2" x14ac:dyDescent="0.25"/>
  </sheetData>
  <mergeCells count="1">
    <mergeCell ref="C3:J3"/>
  </mergeCells>
  <conditionalFormatting sqref="C41:G43 C29:G34 C37:G38 C5:H22">
    <cfRule type="cellIs" dxfId="15" priority="4" stopIfTrue="1" operator="lessThan">
      <formula>0</formula>
    </cfRule>
  </conditionalFormatting>
  <conditionalFormatting sqref="I5:J8 I10:J11 I13:J22">
    <cfRule type="cellIs" dxfId="14" priority="3" stopIfTrue="1" operator="lessThan">
      <formula>0</formula>
    </cfRule>
  </conditionalFormatting>
  <conditionalFormatting sqref="I9:J9">
    <cfRule type="cellIs" dxfId="13" priority="2" stopIfTrue="1" operator="lessThan">
      <formula>0</formula>
    </cfRule>
  </conditionalFormatting>
  <conditionalFormatting sqref="I12:J12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EABD-FE22-4F39-8AB9-859F6DF72464}">
  <dimension ref="A1:WVS71"/>
  <sheetViews>
    <sheetView showGridLines="0" workbookViewId="0">
      <pane ySplit="7" topLeftCell="A8" activePane="bottomLeft" state="frozen"/>
      <selection pane="bottomLeft"/>
    </sheetView>
  </sheetViews>
  <sheetFormatPr defaultColWidth="0" defaultRowHeight="13.2" customHeight="1" zeroHeight="1" x14ac:dyDescent="0.25"/>
  <cols>
    <col min="1" max="1" width="6.6640625" customWidth="1"/>
    <col min="2" max="3" width="7.6640625" customWidth="1"/>
    <col min="4" max="4" width="1.6640625" customWidth="1"/>
    <col min="5" max="6" width="7.6640625" customWidth="1"/>
    <col min="7" max="9" width="9.6640625" customWidth="1"/>
    <col min="10" max="10" width="13.44140625" style="20" customWidth="1"/>
    <col min="11" max="11" width="9.109375" style="264" customWidth="1"/>
    <col min="12" max="256" width="9.109375" hidden="1"/>
    <col min="268" max="512" width="9.109375" hidden="1"/>
    <col min="524" max="768" width="9.109375" hidden="1"/>
    <col min="780" max="1024" width="9.109375" hidden="1"/>
    <col min="1036" max="1280" width="9.109375" hidden="1"/>
    <col min="1292" max="1536" width="9.109375" hidden="1"/>
    <col min="1548" max="1792" width="9.109375" hidden="1"/>
    <col min="1804" max="2048" width="9.109375" hidden="1"/>
    <col min="2060" max="2304" width="9.109375" hidden="1"/>
    <col min="2316" max="2560" width="9.109375" hidden="1"/>
    <col min="2572" max="2816" width="9.109375" hidden="1"/>
    <col min="2828" max="3072" width="9.109375" hidden="1"/>
    <col min="3084" max="3328" width="9.109375" hidden="1"/>
    <col min="3340" max="3584" width="9.109375" hidden="1"/>
    <col min="3596" max="3840" width="9.109375" hidden="1"/>
    <col min="3852" max="4096" width="9.109375" hidden="1"/>
    <col min="4108" max="4352" width="9.109375" hidden="1"/>
    <col min="4364" max="4608" width="9.109375" hidden="1"/>
    <col min="4620" max="4864" width="9.109375" hidden="1"/>
    <col min="4876" max="5120" width="9.109375" hidden="1"/>
    <col min="5132" max="5376" width="9.109375" hidden="1"/>
    <col min="5388" max="5632" width="9.109375" hidden="1"/>
    <col min="5644" max="5888" width="9.109375" hidden="1"/>
    <col min="5900" max="6144" width="9.109375" hidden="1"/>
    <col min="6156" max="6400" width="9.109375" hidden="1"/>
    <col min="6412" max="6656" width="9.109375" hidden="1"/>
    <col min="6668" max="6912" width="9.109375" hidden="1"/>
    <col min="6924" max="7168" width="9.109375" hidden="1"/>
    <col min="7180" max="7424" width="9.109375" hidden="1"/>
    <col min="7436" max="7680" width="9.109375" hidden="1"/>
    <col min="7692" max="7936" width="9.109375" hidden="1"/>
    <col min="7948" max="8192" width="9.109375" hidden="1"/>
    <col min="8204" max="8448" width="9.109375" hidden="1"/>
    <col min="8460" max="8704" width="9.109375" hidden="1"/>
    <col min="8716" max="8960" width="9.109375" hidden="1"/>
    <col min="8972" max="9216" width="9.109375" hidden="1"/>
    <col min="9228" max="9472" width="9.109375" hidden="1"/>
    <col min="9484" max="9728" width="9.109375" hidden="1"/>
    <col min="9740" max="9984" width="9.109375" hidden="1"/>
    <col min="9996" max="10240" width="9.109375" hidden="1"/>
    <col min="10252" max="10496" width="9.109375" hidden="1"/>
    <col min="10508" max="10752" width="9.109375" hidden="1"/>
    <col min="10764" max="11008" width="9.109375" hidden="1"/>
    <col min="11020" max="11264" width="9.109375" hidden="1"/>
    <col min="11276" max="11520" width="9.109375" hidden="1"/>
    <col min="11532" max="11776" width="9.109375" hidden="1"/>
    <col min="11788" max="12032" width="9.109375" hidden="1"/>
    <col min="12044" max="12288" width="9.109375" hidden="1"/>
    <col min="12300" max="12544" width="9.109375" hidden="1"/>
    <col min="12556" max="12800" width="9.109375" hidden="1"/>
    <col min="12812" max="13056" width="9.109375" hidden="1"/>
    <col min="13068" max="13312" width="9.109375" hidden="1"/>
    <col min="13324" max="13568" width="9.109375" hidden="1"/>
    <col min="13580" max="13824" width="9.109375" hidden="1"/>
    <col min="13836" max="14080" width="9.109375" hidden="1"/>
    <col min="14092" max="14336" width="9.109375" hidden="1"/>
    <col min="14348" max="14592" width="9.109375" hidden="1"/>
    <col min="14604" max="14848" width="9.109375" hidden="1"/>
    <col min="14860" max="15104" width="9.109375" hidden="1"/>
    <col min="15116" max="15360" width="9.109375" hidden="1"/>
    <col min="15372" max="15616" width="9.109375" hidden="1"/>
    <col min="15628" max="15872" width="9.109375" hidden="1"/>
    <col min="15884" max="16128" width="9.109375" hidden="1"/>
    <col min="16140" max="16384" width="9.109375" hidden="1"/>
  </cols>
  <sheetData>
    <row r="1" spans="1:11" x14ac:dyDescent="0.25"/>
    <row r="2" spans="1:11" ht="15.6" x14ac:dyDescent="0.3">
      <c r="A2" s="265" t="s">
        <v>249</v>
      </c>
      <c r="B2" s="266"/>
      <c r="C2" s="266"/>
      <c r="D2" s="266"/>
      <c r="E2" s="266"/>
      <c r="F2" s="266"/>
      <c r="G2" s="266"/>
      <c r="H2" s="266"/>
      <c r="I2" s="266"/>
      <c r="J2" s="267"/>
      <c r="K2" s="268"/>
    </row>
    <row r="3" spans="1:11" ht="15" customHeight="1" x14ac:dyDescent="0.3">
      <c r="A3" s="265" t="s">
        <v>250</v>
      </c>
      <c r="B3" s="266"/>
      <c r="C3" s="266"/>
      <c r="D3" s="266"/>
      <c r="E3" s="266"/>
      <c r="F3" s="266"/>
      <c r="G3" s="266"/>
      <c r="H3" s="266"/>
      <c r="I3" s="266"/>
      <c r="J3" s="267"/>
      <c r="K3" s="268"/>
    </row>
    <row r="4" spans="1:11" ht="15" customHeight="1" x14ac:dyDescent="0.25">
      <c r="A4" s="269" t="s">
        <v>251</v>
      </c>
      <c r="B4" s="270" t="s">
        <v>34</v>
      </c>
      <c r="C4" s="270"/>
      <c r="D4" s="271"/>
      <c r="E4" s="270" t="s">
        <v>83</v>
      </c>
      <c r="F4" s="270"/>
      <c r="G4" s="272" t="s">
        <v>84</v>
      </c>
      <c r="H4" s="272" t="s">
        <v>85</v>
      </c>
      <c r="I4" s="272" t="s">
        <v>252</v>
      </c>
      <c r="J4" s="273" t="s">
        <v>253</v>
      </c>
      <c r="K4" s="274"/>
    </row>
    <row r="5" spans="1:11" s="279" customFormat="1" ht="15.6" x14ac:dyDescent="0.25">
      <c r="A5" s="275" t="s">
        <v>254</v>
      </c>
      <c r="B5" s="276" t="s">
        <v>255</v>
      </c>
      <c r="C5" s="276"/>
      <c r="D5" s="277"/>
      <c r="E5" s="276" t="s">
        <v>256</v>
      </c>
      <c r="F5" s="276"/>
      <c r="G5" s="278" t="s">
        <v>25</v>
      </c>
      <c r="H5" s="278" t="s">
        <v>25</v>
      </c>
      <c r="I5" s="278" t="s">
        <v>257</v>
      </c>
      <c r="J5" s="278" t="s">
        <v>258</v>
      </c>
      <c r="K5" s="274"/>
    </row>
    <row r="6" spans="1:11" s="279" customFormat="1" x14ac:dyDescent="0.25">
      <c r="A6" s="275" t="s">
        <v>259</v>
      </c>
      <c r="B6" s="278" t="s">
        <v>56</v>
      </c>
      <c r="C6" s="278" t="s">
        <v>260</v>
      </c>
      <c r="D6" s="277"/>
      <c r="E6" s="278" t="s">
        <v>56</v>
      </c>
      <c r="F6" s="278" t="s">
        <v>260</v>
      </c>
      <c r="G6" s="280"/>
      <c r="H6" s="280"/>
      <c r="I6" s="278" t="s">
        <v>261</v>
      </c>
      <c r="J6" s="278" t="s">
        <v>262</v>
      </c>
      <c r="K6" s="274"/>
    </row>
    <row r="7" spans="1:11" s="279" customFormat="1" x14ac:dyDescent="0.25">
      <c r="A7" s="2"/>
      <c r="B7" s="281"/>
      <c r="C7" s="281"/>
      <c r="D7" s="281"/>
      <c r="E7" s="281"/>
      <c r="F7" s="281"/>
      <c r="G7" s="282"/>
      <c r="H7" s="282"/>
      <c r="I7" s="282"/>
      <c r="J7" s="283" t="s">
        <v>263</v>
      </c>
      <c r="K7" s="274"/>
    </row>
    <row r="8" spans="1:11" s="279" customFormat="1" x14ac:dyDescent="0.25">
      <c r="A8" s="284" t="s">
        <v>264</v>
      </c>
      <c r="B8" s="277"/>
      <c r="C8" s="277"/>
      <c r="D8" s="277"/>
      <c r="E8" s="277"/>
      <c r="F8" s="277"/>
      <c r="G8" s="280"/>
      <c r="H8" s="280"/>
      <c r="I8" s="280"/>
      <c r="J8" s="20"/>
      <c r="K8" s="274"/>
    </row>
    <row r="9" spans="1:11" s="279" customFormat="1" ht="18" customHeight="1" x14ac:dyDescent="0.25">
      <c r="A9" s="285" t="s">
        <v>265</v>
      </c>
      <c r="B9" s="274">
        <v>46212.180498000002</v>
      </c>
      <c r="C9" s="274">
        <v>-3228.689519</v>
      </c>
      <c r="D9" s="274"/>
      <c r="E9" s="274">
        <v>4702.7453180000002</v>
      </c>
      <c r="F9" s="274">
        <v>-4732.1767369999998</v>
      </c>
      <c r="G9" s="274">
        <v>1532.745543</v>
      </c>
      <c r="H9" s="274">
        <v>837.759321</v>
      </c>
      <c r="I9" s="274">
        <v>-159.56442200000001</v>
      </c>
      <c r="J9" s="274">
        <v>45165.000002000001</v>
      </c>
      <c r="K9" s="274"/>
    </row>
    <row r="10" spans="1:11" s="279" customFormat="1" ht="12.75" customHeight="1" x14ac:dyDescent="0.25">
      <c r="A10" s="285" t="s">
        <v>266</v>
      </c>
      <c r="B10" s="274">
        <v>48139.456420000002</v>
      </c>
      <c r="C10" s="274">
        <v>-3288.7269329999999</v>
      </c>
      <c r="D10" s="274"/>
      <c r="E10" s="274">
        <v>4855.2563399999999</v>
      </c>
      <c r="F10" s="274">
        <v>-4861.769354</v>
      </c>
      <c r="G10" s="274">
        <v>1532.6628499999999</v>
      </c>
      <c r="H10" s="274">
        <v>462.35477100000003</v>
      </c>
      <c r="I10" s="274">
        <v>8317.4999029999999</v>
      </c>
      <c r="J10" s="274">
        <v>55156.733997000003</v>
      </c>
      <c r="K10" s="274"/>
    </row>
    <row r="11" spans="1:11" s="279" customFormat="1" ht="12.75" customHeight="1" x14ac:dyDescent="0.25">
      <c r="A11" s="285" t="s">
        <v>267</v>
      </c>
      <c r="B11" s="274">
        <v>51962</v>
      </c>
      <c r="C11" s="274">
        <v>-3654</v>
      </c>
      <c r="D11" s="274"/>
      <c r="E11" s="274">
        <v>5198</v>
      </c>
      <c r="F11" s="274">
        <v>-5208</v>
      </c>
      <c r="G11" s="274">
        <v>1528</v>
      </c>
      <c r="H11" s="274">
        <v>308</v>
      </c>
      <c r="I11" s="274">
        <v>-4199</v>
      </c>
      <c r="J11" s="274">
        <v>45935</v>
      </c>
      <c r="K11" s="274"/>
    </row>
    <row r="12" spans="1:11" s="279" customFormat="1" ht="12.75" customHeight="1" x14ac:dyDescent="0.25">
      <c r="A12" s="285" t="s">
        <v>268</v>
      </c>
      <c r="B12" s="274">
        <v>54331</v>
      </c>
      <c r="C12" s="274">
        <v>-4050</v>
      </c>
      <c r="D12" s="274"/>
      <c r="E12" s="274">
        <v>5551</v>
      </c>
      <c r="F12" s="274">
        <v>-5564</v>
      </c>
      <c r="G12" s="274">
        <v>1525</v>
      </c>
      <c r="H12" s="274">
        <v>192</v>
      </c>
      <c r="I12" s="274">
        <v>-4528</v>
      </c>
      <c r="J12" s="274">
        <v>47456</v>
      </c>
      <c r="K12" s="274"/>
    </row>
    <row r="13" spans="1:11" s="279" customFormat="1" ht="12.75" customHeight="1" x14ac:dyDescent="0.25">
      <c r="A13" s="285" t="s">
        <v>269</v>
      </c>
      <c r="B13" s="274">
        <v>52817</v>
      </c>
      <c r="C13" s="274">
        <v>-3912</v>
      </c>
      <c r="D13" s="274"/>
      <c r="E13" s="274">
        <v>5701</v>
      </c>
      <c r="F13" s="274">
        <v>-5697</v>
      </c>
      <c r="G13" s="274">
        <v>1523</v>
      </c>
      <c r="H13" s="274">
        <v>90</v>
      </c>
      <c r="I13" s="274">
        <v>2394</v>
      </c>
      <c r="J13" s="274">
        <v>52916</v>
      </c>
      <c r="K13" s="274"/>
    </row>
    <row r="14" spans="1:11" s="279" customFormat="1" ht="18" customHeight="1" x14ac:dyDescent="0.25">
      <c r="A14" s="285" t="s">
        <v>270</v>
      </c>
      <c r="B14" s="274">
        <v>54075</v>
      </c>
      <c r="C14" s="274">
        <v>-3898</v>
      </c>
      <c r="D14" s="274"/>
      <c r="E14" s="274">
        <v>6070</v>
      </c>
      <c r="F14" s="274">
        <v>-6058</v>
      </c>
      <c r="G14" s="274">
        <v>1521</v>
      </c>
      <c r="H14" s="274" t="s">
        <v>271</v>
      </c>
      <c r="I14" s="274">
        <v>9630</v>
      </c>
      <c r="J14" s="274">
        <v>61339</v>
      </c>
      <c r="K14" s="274"/>
    </row>
    <row r="15" spans="1:11" s="279" customFormat="1" ht="12.75" customHeight="1" x14ac:dyDescent="0.25">
      <c r="A15" s="286" t="s">
        <v>272</v>
      </c>
      <c r="B15" s="274">
        <v>56364</v>
      </c>
      <c r="C15" s="274">
        <v>-4245</v>
      </c>
      <c r="D15" s="274"/>
      <c r="E15" s="274">
        <v>6492</v>
      </c>
      <c r="F15" s="274">
        <v>-6468</v>
      </c>
      <c r="G15" s="274">
        <v>1519</v>
      </c>
      <c r="H15" s="274" t="s">
        <v>271</v>
      </c>
      <c r="I15" s="274">
        <v>4662</v>
      </c>
      <c r="J15" s="274">
        <v>58324</v>
      </c>
      <c r="K15" s="274"/>
    </row>
    <row r="16" spans="1:11" s="279" customFormat="1" ht="12.75" customHeight="1" x14ac:dyDescent="0.25">
      <c r="A16" s="286" t="s">
        <v>273</v>
      </c>
      <c r="B16" s="274">
        <v>60106</v>
      </c>
      <c r="C16" s="274">
        <v>-4841</v>
      </c>
      <c r="D16" s="274"/>
      <c r="E16" s="274">
        <v>6846</v>
      </c>
      <c r="F16" s="274">
        <v>-6827</v>
      </c>
      <c r="G16" s="274">
        <v>1519</v>
      </c>
      <c r="H16" s="274" t="s">
        <v>271</v>
      </c>
      <c r="I16" s="274">
        <v>4350</v>
      </c>
      <c r="J16" s="274">
        <v>61153</v>
      </c>
      <c r="K16" s="274"/>
    </row>
    <row r="17" spans="1:11" s="279" customFormat="1" ht="12.75" customHeight="1" x14ac:dyDescent="0.25">
      <c r="A17" s="286" t="s">
        <v>274</v>
      </c>
      <c r="B17" s="274">
        <v>61548</v>
      </c>
      <c r="C17" s="274">
        <v>-3874</v>
      </c>
      <c r="D17" s="274"/>
      <c r="E17" s="274">
        <v>6058</v>
      </c>
      <c r="F17" s="274">
        <v>-6071</v>
      </c>
      <c r="G17" s="274">
        <v>1908</v>
      </c>
      <c r="H17" s="274">
        <v>2428</v>
      </c>
      <c r="I17" s="274">
        <v>2235</v>
      </c>
      <c r="J17" s="274">
        <v>64231</v>
      </c>
      <c r="K17" s="274"/>
    </row>
    <row r="18" spans="1:11" s="279" customFormat="1" ht="12.75" customHeight="1" x14ac:dyDescent="0.25">
      <c r="A18" s="286" t="s">
        <v>275</v>
      </c>
      <c r="B18" s="274">
        <v>64627</v>
      </c>
      <c r="C18" s="274">
        <v>-4218</v>
      </c>
      <c r="D18" s="274"/>
      <c r="E18" s="274">
        <v>6369</v>
      </c>
      <c r="F18" s="274">
        <v>-6388</v>
      </c>
      <c r="G18" s="274">
        <v>1916</v>
      </c>
      <c r="H18" s="274">
        <v>778</v>
      </c>
      <c r="I18" s="274">
        <v>-377</v>
      </c>
      <c r="J18" s="274">
        <v>62707</v>
      </c>
      <c r="K18" s="274"/>
    </row>
    <row r="19" spans="1:11" s="279" customFormat="1" ht="18" customHeight="1" x14ac:dyDescent="0.25">
      <c r="A19" s="285" t="s">
        <v>276</v>
      </c>
      <c r="B19" s="274">
        <v>68986</v>
      </c>
      <c r="C19" s="274">
        <v>-6351</v>
      </c>
      <c r="D19" s="274"/>
      <c r="E19" s="274">
        <v>6640</v>
      </c>
      <c r="F19" s="274">
        <v>-6653</v>
      </c>
      <c r="G19" s="274">
        <v>1050</v>
      </c>
      <c r="H19" s="274">
        <v>784</v>
      </c>
      <c r="I19" s="274">
        <v>-337</v>
      </c>
      <c r="J19" s="274">
        <v>64121</v>
      </c>
      <c r="K19" s="274"/>
    </row>
    <row r="20" spans="1:11" s="279" customFormat="1" ht="12.75" customHeight="1" x14ac:dyDescent="0.25">
      <c r="A20" s="286" t="s">
        <v>277</v>
      </c>
      <c r="B20" s="274">
        <v>72969</v>
      </c>
      <c r="C20" s="274">
        <v>-7157</v>
      </c>
      <c r="D20" s="274"/>
      <c r="E20" s="274">
        <v>7150</v>
      </c>
      <c r="F20" s="274">
        <v>-7168</v>
      </c>
      <c r="G20" s="274">
        <v>1052</v>
      </c>
      <c r="H20" s="274">
        <v>259</v>
      </c>
      <c r="I20" s="274">
        <v>-97</v>
      </c>
      <c r="J20" s="274">
        <v>67007</v>
      </c>
      <c r="K20" s="274"/>
    </row>
    <row r="21" spans="1:11" s="279" customFormat="1" ht="12.75" customHeight="1" x14ac:dyDescent="0.25">
      <c r="A21" s="286" t="s">
        <v>278</v>
      </c>
      <c r="B21" s="274">
        <v>75047</v>
      </c>
      <c r="C21" s="274">
        <v>-7354</v>
      </c>
      <c r="D21" s="274"/>
      <c r="E21" s="274">
        <v>7448</v>
      </c>
      <c r="F21" s="274">
        <v>-7480</v>
      </c>
      <c r="G21" s="274">
        <v>1055</v>
      </c>
      <c r="H21" s="274">
        <v>34</v>
      </c>
      <c r="I21" s="274">
        <v>1589</v>
      </c>
      <c r="J21" s="274">
        <v>70339</v>
      </c>
      <c r="K21" s="274"/>
    </row>
    <row r="22" spans="1:11" s="279" customFormat="1" ht="12.75" customHeight="1" x14ac:dyDescent="0.25">
      <c r="A22" s="286" t="s">
        <v>279</v>
      </c>
      <c r="B22" s="274">
        <v>77975</v>
      </c>
      <c r="C22" s="274">
        <v>-7580</v>
      </c>
      <c r="D22" s="274"/>
      <c r="E22" s="274">
        <v>8024</v>
      </c>
      <c r="F22" s="274">
        <v>-8056</v>
      </c>
      <c r="G22" s="274">
        <v>1052</v>
      </c>
      <c r="H22" s="274">
        <v>0</v>
      </c>
      <c r="I22" s="274">
        <v>7173</v>
      </c>
      <c r="J22" s="274">
        <v>78589</v>
      </c>
      <c r="K22" s="274"/>
    </row>
    <row r="23" spans="1:11" s="279" customFormat="1" x14ac:dyDescent="0.25">
      <c r="A23" s="275" t="s">
        <v>280</v>
      </c>
      <c r="B23" s="264">
        <v>80138</v>
      </c>
      <c r="C23" s="264">
        <v>-8363</v>
      </c>
      <c r="D23" s="264"/>
      <c r="E23" s="264">
        <v>9196</v>
      </c>
      <c r="F23" s="264">
        <v>-9278</v>
      </c>
      <c r="G23" s="264">
        <v>1051</v>
      </c>
      <c r="H23" s="264">
        <v>2845</v>
      </c>
      <c r="I23" s="264">
        <v>10564</v>
      </c>
      <c r="J23" s="287">
        <v>86152</v>
      </c>
      <c r="K23" s="274"/>
    </row>
    <row r="24" spans="1:11" s="279" customFormat="1" ht="18" customHeight="1" x14ac:dyDescent="0.25">
      <c r="A24" s="286" t="s">
        <v>281</v>
      </c>
      <c r="B24" s="264">
        <v>81853</v>
      </c>
      <c r="C24" s="264">
        <v>-9207</v>
      </c>
      <c r="D24" s="264"/>
      <c r="E24" s="264">
        <v>9518</v>
      </c>
      <c r="F24" s="264">
        <v>-9583</v>
      </c>
      <c r="G24" s="264">
        <v>1048</v>
      </c>
      <c r="H24" s="264">
        <v>919</v>
      </c>
      <c r="I24" s="264">
        <v>30856</v>
      </c>
      <c r="J24" s="287">
        <v>105403</v>
      </c>
      <c r="K24" s="274"/>
    </row>
    <row r="25" spans="1:11" s="279" customFormat="1" x14ac:dyDescent="0.25">
      <c r="A25" s="275" t="s">
        <v>282</v>
      </c>
      <c r="B25" s="288">
        <v>87974</v>
      </c>
      <c r="C25" s="288">
        <v>-10791</v>
      </c>
      <c r="D25" s="288"/>
      <c r="E25" s="288">
        <v>9870</v>
      </c>
      <c r="F25" s="288">
        <v>-9901</v>
      </c>
      <c r="G25" s="288">
        <v>1049</v>
      </c>
      <c r="H25" s="288">
        <v>243</v>
      </c>
      <c r="I25" s="288">
        <v>28828</v>
      </c>
      <c r="J25" s="289">
        <v>107272</v>
      </c>
      <c r="K25" s="274"/>
    </row>
    <row r="26" spans="1:11" s="279" customFormat="1" x14ac:dyDescent="0.25">
      <c r="A26" s="275" t="s">
        <v>283</v>
      </c>
      <c r="B26" s="288">
        <v>94732</v>
      </c>
      <c r="C26" s="288">
        <v>-12264</v>
      </c>
      <c r="D26" s="288"/>
      <c r="E26" s="288">
        <v>11233</v>
      </c>
      <c r="F26" s="288">
        <v>-11304</v>
      </c>
      <c r="G26" s="288">
        <v>1047</v>
      </c>
      <c r="H26" s="288">
        <v>28</v>
      </c>
      <c r="I26" s="288">
        <v>24559</v>
      </c>
      <c r="J26" s="289">
        <v>108031</v>
      </c>
      <c r="K26" s="274"/>
    </row>
    <row r="27" spans="1:11" s="279" customFormat="1" x14ac:dyDescent="0.25">
      <c r="A27" s="290" t="s">
        <v>284</v>
      </c>
      <c r="B27" s="288">
        <v>99091</v>
      </c>
      <c r="C27" s="288">
        <v>-13118</v>
      </c>
      <c r="D27" s="288"/>
      <c r="E27" s="288">
        <v>11078</v>
      </c>
      <c r="F27" s="288">
        <v>-11175</v>
      </c>
      <c r="G27" s="288">
        <v>1042</v>
      </c>
      <c r="H27" s="288">
        <v>0</v>
      </c>
      <c r="I27" s="288">
        <v>32257</v>
      </c>
      <c r="J27" s="289">
        <v>119176</v>
      </c>
      <c r="K27" s="274"/>
    </row>
    <row r="28" spans="1:11" s="279" customFormat="1" x14ac:dyDescent="0.25">
      <c r="A28" s="303" t="s">
        <v>176</v>
      </c>
      <c r="B28" s="304">
        <v>103162</v>
      </c>
      <c r="C28" s="304">
        <v>-13385</v>
      </c>
      <c r="D28" s="304"/>
      <c r="E28" s="304">
        <v>11370</v>
      </c>
      <c r="F28" s="304">
        <v>-11458</v>
      </c>
      <c r="G28" s="304">
        <v>1041</v>
      </c>
      <c r="H28" s="304">
        <v>0</v>
      </c>
      <c r="I28" s="304">
        <v>27996</v>
      </c>
      <c r="J28" s="305">
        <v>118725</v>
      </c>
      <c r="K28" s="306"/>
    </row>
    <row r="29" spans="1:11" s="279" customFormat="1" ht="21.75" customHeight="1" x14ac:dyDescent="0.25">
      <c r="A29" s="291" t="s">
        <v>285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</row>
    <row r="30" spans="1:11" s="279" customFormat="1" ht="12.75" customHeight="1" x14ac:dyDescent="0.25">
      <c r="A30" s="285" t="s">
        <v>265</v>
      </c>
      <c r="B30" s="274">
        <v>15232.753842</v>
      </c>
      <c r="C30" s="274">
        <v>-1997.3315459999999</v>
      </c>
      <c r="D30" s="274"/>
      <c r="E30" s="274">
        <v>1091.2305180000001</v>
      </c>
      <c r="F30" s="274">
        <v>-1095.664464</v>
      </c>
      <c r="G30" s="274">
        <v>657.01231299999995</v>
      </c>
      <c r="H30" s="274">
        <v>348.37677300000001</v>
      </c>
      <c r="I30" s="274">
        <v>-1272.377438</v>
      </c>
      <c r="J30" s="274">
        <v>12963.999998000001</v>
      </c>
      <c r="K30" s="274"/>
    </row>
    <row r="31" spans="1:11" s="279" customFormat="1" ht="12.75" customHeight="1" x14ac:dyDescent="0.25">
      <c r="A31" s="285" t="s">
        <v>266</v>
      </c>
      <c r="B31" s="274">
        <v>15779.850608999999</v>
      </c>
      <c r="C31" s="274">
        <v>-1951.6020470000001</v>
      </c>
      <c r="D31" s="274"/>
      <c r="E31" s="274">
        <v>1164</v>
      </c>
      <c r="F31" s="274">
        <v>-1165</v>
      </c>
      <c r="G31" s="274">
        <v>657.51997400000005</v>
      </c>
      <c r="H31" s="274">
        <v>235.09222600000001</v>
      </c>
      <c r="I31" s="274">
        <v>937</v>
      </c>
      <c r="J31" s="274">
        <v>15656.473999</v>
      </c>
      <c r="K31" s="274"/>
    </row>
    <row r="32" spans="1:11" s="279" customFormat="1" ht="12.75" customHeight="1" x14ac:dyDescent="0.25">
      <c r="A32" s="285" t="s">
        <v>267</v>
      </c>
      <c r="B32" s="274">
        <v>16947</v>
      </c>
      <c r="C32" s="274">
        <v>-2090</v>
      </c>
      <c r="D32" s="274"/>
      <c r="E32" s="274">
        <v>1360</v>
      </c>
      <c r="F32" s="274">
        <v>-1354</v>
      </c>
      <c r="G32" s="274">
        <v>657</v>
      </c>
      <c r="H32" s="274">
        <v>174</v>
      </c>
      <c r="I32" s="274">
        <v>869</v>
      </c>
      <c r="J32" s="274">
        <v>16563</v>
      </c>
      <c r="K32" s="274"/>
    </row>
    <row r="33" spans="1:11" s="279" customFormat="1" ht="12.75" customHeight="1" x14ac:dyDescent="0.25">
      <c r="A33" s="285" t="s">
        <v>268</v>
      </c>
      <c r="B33" s="274">
        <v>17677</v>
      </c>
      <c r="C33" s="274">
        <v>-2209</v>
      </c>
      <c r="D33" s="274"/>
      <c r="E33" s="274">
        <v>1414</v>
      </c>
      <c r="F33" s="274">
        <v>-1412</v>
      </c>
      <c r="G33" s="274">
        <v>656</v>
      </c>
      <c r="H33" s="274">
        <v>113</v>
      </c>
      <c r="I33" s="274">
        <v>1077</v>
      </c>
      <c r="J33" s="274">
        <v>17316</v>
      </c>
      <c r="K33" s="274"/>
    </row>
    <row r="34" spans="1:11" s="279" customFormat="1" ht="18" customHeight="1" x14ac:dyDescent="0.25">
      <c r="A34" s="285" t="s">
        <v>269</v>
      </c>
      <c r="B34" s="274">
        <v>17187</v>
      </c>
      <c r="C34" s="274">
        <v>-2134</v>
      </c>
      <c r="D34" s="274"/>
      <c r="E34" s="274">
        <v>1550</v>
      </c>
      <c r="F34" s="274">
        <v>-1540</v>
      </c>
      <c r="G34" s="274">
        <v>657</v>
      </c>
      <c r="H34" s="274">
        <v>53</v>
      </c>
      <c r="I34" s="274">
        <v>4060</v>
      </c>
      <c r="J34" s="274">
        <v>19833</v>
      </c>
      <c r="K34" s="274"/>
    </row>
    <row r="35" spans="1:11" s="279" customFormat="1" ht="12.75" customHeight="1" x14ac:dyDescent="0.25">
      <c r="A35" s="286">
        <v>2011</v>
      </c>
      <c r="B35" s="274">
        <v>17557</v>
      </c>
      <c r="C35" s="274">
        <v>-2114</v>
      </c>
      <c r="D35" s="274"/>
      <c r="E35" s="274">
        <v>1609</v>
      </c>
      <c r="F35" s="274">
        <v>-1610</v>
      </c>
      <c r="G35" s="274">
        <v>657</v>
      </c>
      <c r="H35" s="274" t="s">
        <v>271</v>
      </c>
      <c r="I35" s="274">
        <v>7565</v>
      </c>
      <c r="J35" s="274">
        <v>23664</v>
      </c>
      <c r="K35" s="274"/>
    </row>
    <row r="36" spans="1:11" s="279" customFormat="1" ht="12.75" customHeight="1" x14ac:dyDescent="0.25">
      <c r="A36" s="286">
        <v>2012</v>
      </c>
      <c r="B36" s="274">
        <v>25218</v>
      </c>
      <c r="C36" s="274">
        <v>-388</v>
      </c>
      <c r="D36" s="274"/>
      <c r="E36" s="274">
        <v>1563</v>
      </c>
      <c r="F36" s="274">
        <v>-1556</v>
      </c>
      <c r="G36" s="274">
        <v>657</v>
      </c>
      <c r="H36" s="274" t="s">
        <v>271</v>
      </c>
      <c r="I36" s="274">
        <v>-1843</v>
      </c>
      <c r="J36" s="274">
        <v>23651</v>
      </c>
      <c r="K36" s="274"/>
    </row>
    <row r="37" spans="1:11" s="279" customFormat="1" ht="12.75" customHeight="1" x14ac:dyDescent="0.25">
      <c r="A37" s="286">
        <v>2013</v>
      </c>
      <c r="B37" s="274">
        <v>26566</v>
      </c>
      <c r="C37" s="274">
        <v>-516</v>
      </c>
      <c r="D37" s="274"/>
      <c r="E37" s="274">
        <v>1612</v>
      </c>
      <c r="F37" s="274">
        <v>-1614</v>
      </c>
      <c r="G37" s="274">
        <v>657</v>
      </c>
      <c r="H37" s="274" t="s">
        <v>271</v>
      </c>
      <c r="I37" s="274">
        <v>-2255</v>
      </c>
      <c r="J37" s="274">
        <v>24450</v>
      </c>
      <c r="K37" s="274"/>
    </row>
    <row r="38" spans="1:11" s="279" customFormat="1" ht="12.75" customHeight="1" x14ac:dyDescent="0.25">
      <c r="A38" s="286">
        <v>2014</v>
      </c>
      <c r="B38" s="274">
        <v>27101</v>
      </c>
      <c r="C38" s="274">
        <v>-335</v>
      </c>
      <c r="D38" s="274"/>
      <c r="E38" s="274">
        <v>2018</v>
      </c>
      <c r="F38" s="274">
        <v>-2022</v>
      </c>
      <c r="G38" s="274">
        <v>638</v>
      </c>
      <c r="H38" s="274">
        <v>911</v>
      </c>
      <c r="I38" s="274">
        <v>-2414</v>
      </c>
      <c r="J38" s="274">
        <v>25897</v>
      </c>
      <c r="K38" s="274"/>
    </row>
    <row r="39" spans="1:11" s="279" customFormat="1" ht="18" customHeight="1" x14ac:dyDescent="0.25">
      <c r="A39" s="285">
        <v>2015</v>
      </c>
      <c r="B39" s="274">
        <v>28514</v>
      </c>
      <c r="C39" s="274">
        <v>-411</v>
      </c>
      <c r="D39" s="274"/>
      <c r="E39" s="274">
        <v>2015</v>
      </c>
      <c r="F39" s="274">
        <v>-2016</v>
      </c>
      <c r="G39" s="274">
        <v>641</v>
      </c>
      <c r="H39" s="274">
        <v>470</v>
      </c>
      <c r="I39" s="274">
        <v>-4198</v>
      </c>
      <c r="J39" s="274">
        <v>25016</v>
      </c>
      <c r="K39" s="274"/>
    </row>
    <row r="40" spans="1:11" s="279" customFormat="1" ht="12.75" customHeight="1" x14ac:dyDescent="0.25">
      <c r="A40" s="286" t="s">
        <v>276</v>
      </c>
      <c r="B40" s="274">
        <v>30383</v>
      </c>
      <c r="C40" s="274">
        <v>-893</v>
      </c>
      <c r="D40" s="274"/>
      <c r="E40" s="274">
        <v>2039</v>
      </c>
      <c r="F40" s="274">
        <v>-2040</v>
      </c>
      <c r="G40" s="274">
        <v>530</v>
      </c>
      <c r="H40" s="274">
        <v>237</v>
      </c>
      <c r="I40" s="274">
        <v>-4697</v>
      </c>
      <c r="J40" s="274">
        <v>25559</v>
      </c>
      <c r="K40" s="274"/>
    </row>
    <row r="41" spans="1:11" s="279" customFormat="1" ht="12.75" customHeight="1" x14ac:dyDescent="0.25">
      <c r="A41" s="286" t="s">
        <v>277</v>
      </c>
      <c r="B41" s="274">
        <v>32087</v>
      </c>
      <c r="C41" s="274">
        <v>-1143</v>
      </c>
      <c r="D41" s="274"/>
      <c r="E41" s="274">
        <v>2143</v>
      </c>
      <c r="F41" s="274">
        <v>-2148</v>
      </c>
      <c r="G41" s="274">
        <v>534</v>
      </c>
      <c r="H41" s="274">
        <v>143</v>
      </c>
      <c r="I41" s="274">
        <v>-3965</v>
      </c>
      <c r="J41" s="274">
        <v>27650</v>
      </c>
      <c r="K41" s="274"/>
    </row>
    <row r="42" spans="1:11" s="279" customFormat="1" x14ac:dyDescent="0.25">
      <c r="A42" s="286" t="s">
        <v>278</v>
      </c>
      <c r="B42" s="274">
        <v>33076</v>
      </c>
      <c r="C42" s="274">
        <v>-1152</v>
      </c>
      <c r="D42" s="274"/>
      <c r="E42" s="274">
        <v>2266</v>
      </c>
      <c r="F42" s="274">
        <v>-2276</v>
      </c>
      <c r="G42" s="274">
        <v>539</v>
      </c>
      <c r="H42" s="274">
        <v>76</v>
      </c>
      <c r="I42" s="274">
        <v>-3060</v>
      </c>
      <c r="J42" s="274">
        <v>29470</v>
      </c>
      <c r="K42" s="274"/>
    </row>
    <row r="43" spans="1:11" s="3" customFormat="1" ht="14.4" customHeight="1" x14ac:dyDescent="0.25">
      <c r="A43" t="s">
        <v>279</v>
      </c>
      <c r="B43" s="288">
        <v>34559</v>
      </c>
      <c r="C43" s="264">
        <v>-1174</v>
      </c>
      <c r="D43" s="264"/>
      <c r="E43" s="264">
        <v>2329</v>
      </c>
      <c r="F43" s="264">
        <v>-2334</v>
      </c>
      <c r="G43" s="264">
        <v>541</v>
      </c>
      <c r="H43" s="264">
        <v>7</v>
      </c>
      <c r="I43" s="264">
        <v>-1976</v>
      </c>
      <c r="J43" s="287">
        <v>31950</v>
      </c>
      <c r="K43" s="274"/>
    </row>
    <row r="44" spans="1:11" s="3" customFormat="1" ht="22.95" customHeight="1" x14ac:dyDescent="0.25">
      <c r="A44" s="264" t="s">
        <v>280</v>
      </c>
      <c r="B44" s="288">
        <v>35483</v>
      </c>
      <c r="C44" s="264">
        <v>-1489</v>
      </c>
      <c r="D44" s="264"/>
      <c r="E44" s="264">
        <v>3468</v>
      </c>
      <c r="F44" s="264">
        <v>-3495</v>
      </c>
      <c r="G44" s="264">
        <v>543</v>
      </c>
      <c r="H44" s="264">
        <v>2610</v>
      </c>
      <c r="I44" s="264">
        <v>-2464</v>
      </c>
      <c r="J44" s="287">
        <v>34657</v>
      </c>
      <c r="K44" s="274"/>
    </row>
    <row r="45" spans="1:11" s="3" customFormat="1" ht="14.4" customHeight="1" x14ac:dyDescent="0.25">
      <c r="A45" s="264" t="s">
        <v>281</v>
      </c>
      <c r="B45" s="288">
        <v>36286</v>
      </c>
      <c r="C45" s="264">
        <v>-1952</v>
      </c>
      <c r="D45" s="264"/>
      <c r="E45" s="264">
        <v>3718</v>
      </c>
      <c r="F45" s="264">
        <v>-3739</v>
      </c>
      <c r="G45" s="264">
        <v>544</v>
      </c>
      <c r="H45" s="264">
        <v>1061</v>
      </c>
      <c r="I45" s="264">
        <v>7191</v>
      </c>
      <c r="J45" s="287">
        <v>43108</v>
      </c>
      <c r="K45" s="274"/>
    </row>
    <row r="46" spans="1:11" s="3" customFormat="1" ht="14.4" customHeight="1" x14ac:dyDescent="0.25">
      <c r="A46" s="264" t="s">
        <v>282</v>
      </c>
      <c r="B46" s="288">
        <v>38829</v>
      </c>
      <c r="C46" s="264">
        <v>-2424</v>
      </c>
      <c r="D46" s="264"/>
      <c r="E46" s="264">
        <v>3617</v>
      </c>
      <c r="F46" s="264">
        <v>-3636</v>
      </c>
      <c r="G46" s="264">
        <v>546</v>
      </c>
      <c r="H46" s="264">
        <v>166</v>
      </c>
      <c r="I46" s="264">
        <v>6852</v>
      </c>
      <c r="J46" s="287">
        <v>43951</v>
      </c>
      <c r="K46" s="274"/>
    </row>
    <row r="47" spans="1:11" s="3" customFormat="1" ht="14.4" customHeight="1" x14ac:dyDescent="0.25">
      <c r="A47" s="264" t="s">
        <v>283</v>
      </c>
      <c r="B47" s="288">
        <v>41655</v>
      </c>
      <c r="C47" s="264">
        <v>-2803</v>
      </c>
      <c r="D47" s="264"/>
      <c r="E47" s="264">
        <v>4470</v>
      </c>
      <c r="F47" s="264">
        <v>-4510</v>
      </c>
      <c r="G47" s="264">
        <v>547</v>
      </c>
      <c r="H47" s="264">
        <v>0</v>
      </c>
      <c r="I47" s="264">
        <v>4488</v>
      </c>
      <c r="J47" s="287">
        <v>43848</v>
      </c>
      <c r="K47" s="274"/>
    </row>
    <row r="48" spans="1:11" s="3" customFormat="1" ht="14.4" customHeight="1" x14ac:dyDescent="0.25">
      <c r="A48" s="264" t="s">
        <v>284</v>
      </c>
      <c r="B48" s="288">
        <v>43676</v>
      </c>
      <c r="C48" s="264">
        <v>-3188</v>
      </c>
      <c r="D48" s="264"/>
      <c r="E48" s="264">
        <v>4601</v>
      </c>
      <c r="F48" s="264">
        <v>-4643</v>
      </c>
      <c r="G48" s="264">
        <v>547</v>
      </c>
      <c r="H48" s="264">
        <v>0</v>
      </c>
      <c r="I48" s="264">
        <v>7702</v>
      </c>
      <c r="J48" s="287">
        <v>48695</v>
      </c>
      <c r="K48" s="274"/>
    </row>
    <row r="49" spans="1:11" s="3" customFormat="1" ht="14.4" customHeight="1" x14ac:dyDescent="0.25">
      <c r="A49" s="292" t="s">
        <v>176</v>
      </c>
      <c r="B49" s="293">
        <v>45503</v>
      </c>
      <c r="C49" s="293">
        <v>-3201</v>
      </c>
      <c r="D49" s="293"/>
      <c r="E49" s="293">
        <v>5366</v>
      </c>
      <c r="F49" s="293">
        <v>-5398</v>
      </c>
      <c r="G49" s="293">
        <v>547</v>
      </c>
      <c r="H49" s="293">
        <v>0</v>
      </c>
      <c r="I49" s="293">
        <v>5208</v>
      </c>
      <c r="J49" s="294">
        <v>48025</v>
      </c>
      <c r="K49" s="295"/>
    </row>
    <row r="50" spans="1:11" s="3" customFormat="1" ht="13.5" customHeight="1" x14ac:dyDescent="0.25">
      <c r="A50" s="296"/>
      <c r="B50" s="288"/>
      <c r="C50" s="264"/>
      <c r="D50" s="264"/>
      <c r="E50" s="264"/>
      <c r="F50" s="264"/>
      <c r="G50" s="264"/>
      <c r="H50" s="264"/>
      <c r="I50" s="264"/>
      <c r="J50" s="287"/>
      <c r="K50" s="295"/>
    </row>
    <row r="51" spans="1:11" s="3" customFormat="1" ht="13.5" customHeight="1" x14ac:dyDescent="0.25">
      <c r="A51" s="297" t="s">
        <v>286</v>
      </c>
      <c r="B51"/>
      <c r="C51"/>
      <c r="D51"/>
      <c r="E51"/>
      <c r="F51"/>
      <c r="G51"/>
      <c r="H51"/>
      <c r="I51"/>
      <c r="J51" s="20"/>
      <c r="K51" s="295"/>
    </row>
    <row r="52" spans="1:11" s="3" customFormat="1" ht="13.5" customHeight="1" x14ac:dyDescent="0.25">
      <c r="A52" s="297" t="s">
        <v>287</v>
      </c>
      <c r="B52"/>
      <c r="C52"/>
      <c r="D52"/>
      <c r="E52"/>
      <c r="F52"/>
      <c r="G52"/>
      <c r="H52"/>
      <c r="I52"/>
      <c r="J52" s="20"/>
      <c r="K52" s="295"/>
    </row>
    <row r="53" spans="1:11" s="3" customFormat="1" ht="13.5" customHeight="1" x14ac:dyDescent="0.25">
      <c r="A53" s="297" t="s">
        <v>288</v>
      </c>
      <c r="B53"/>
      <c r="C53"/>
      <c r="D53"/>
      <c r="E53"/>
      <c r="F53"/>
      <c r="G53"/>
      <c r="H53"/>
      <c r="I53"/>
      <c r="J53" s="20"/>
      <c r="K53" s="295"/>
    </row>
    <row r="54" spans="1:11" s="3" customFormat="1" ht="12.75" customHeight="1" x14ac:dyDescent="0.25">
      <c r="A54" s="298" t="s">
        <v>289</v>
      </c>
      <c r="B54"/>
      <c r="C54"/>
      <c r="D54"/>
      <c r="E54"/>
      <c r="F54"/>
      <c r="G54"/>
      <c r="H54"/>
      <c r="I54"/>
      <c r="J54" s="20"/>
      <c r="K54" s="295"/>
    </row>
    <row r="55" spans="1:11" ht="12.75" customHeight="1" x14ac:dyDescent="0.25">
      <c r="A55" s="297" t="s">
        <v>290</v>
      </c>
      <c r="B55" s="295"/>
      <c r="C55" s="295"/>
      <c r="D55" s="295"/>
      <c r="E55" s="295"/>
      <c r="F55" s="295"/>
      <c r="G55" s="295"/>
      <c r="H55" s="295"/>
      <c r="I55" s="295"/>
      <c r="J55" s="299"/>
      <c r="K55" s="295"/>
    </row>
    <row r="56" spans="1:11" s="3" customFormat="1" ht="12.75" customHeight="1" x14ac:dyDescent="0.25">
      <c r="A56" s="300"/>
      <c r="B56"/>
      <c r="C56"/>
      <c r="D56"/>
      <c r="E56"/>
      <c r="F56"/>
      <c r="G56"/>
      <c r="H56"/>
      <c r="I56"/>
      <c r="J56" s="20"/>
      <c r="K56" s="264"/>
    </row>
    <row r="57" spans="1:11" s="3" customFormat="1" ht="12.75" hidden="1" customHeight="1" x14ac:dyDescent="0.25">
      <c r="A57" s="266"/>
      <c r="B57"/>
      <c r="C57"/>
      <c r="D57"/>
      <c r="E57"/>
      <c r="F57"/>
      <c r="G57"/>
      <c r="H57"/>
      <c r="I57"/>
      <c r="J57" s="20"/>
      <c r="K57" s="295"/>
    </row>
    <row r="58" spans="1:11" s="3" customFormat="1" ht="12.75" hidden="1" customHeight="1" x14ac:dyDescent="0.25">
      <c r="A58" s="266"/>
      <c r="B58" s="295"/>
      <c r="C58" s="295"/>
      <c r="D58" s="295"/>
      <c r="E58" s="295"/>
      <c r="F58" s="295"/>
      <c r="G58" s="295"/>
      <c r="H58" s="295"/>
      <c r="I58" s="295"/>
      <c r="J58" s="299"/>
      <c r="K58" s="295"/>
    </row>
    <row r="59" spans="1:11" s="3" customFormat="1" ht="12.75" hidden="1" customHeight="1" x14ac:dyDescent="0.25">
      <c r="A59" s="266"/>
      <c r="B59" s="295"/>
      <c r="C59" s="295"/>
      <c r="D59" s="295"/>
      <c r="E59" s="295"/>
      <c r="F59" s="295"/>
      <c r="G59" s="295"/>
      <c r="H59" s="295"/>
      <c r="I59" s="295"/>
      <c r="J59" s="299"/>
      <c r="K59" s="295"/>
    </row>
    <row r="60" spans="1:11" s="3" customFormat="1" ht="12.75" hidden="1" customHeight="1" x14ac:dyDescent="0.25">
      <c r="A60" s="290"/>
      <c r="B60" s="295"/>
      <c r="C60" s="295"/>
      <c r="D60" s="295"/>
      <c r="E60" s="295"/>
      <c r="F60" s="295"/>
      <c r="G60" s="295"/>
      <c r="H60" s="295"/>
      <c r="I60" s="295"/>
      <c r="J60" s="299"/>
      <c r="K60" s="295"/>
    </row>
    <row r="61" spans="1:11" s="3" customFormat="1" ht="12.75" hidden="1" customHeight="1" x14ac:dyDescent="0.25">
      <c r="A61" s="290"/>
      <c r="B61" s="295"/>
      <c r="C61" s="295"/>
      <c r="D61" s="295"/>
      <c r="E61" s="295"/>
      <c r="F61" s="295"/>
      <c r="G61" s="295"/>
      <c r="H61" s="295"/>
      <c r="I61" s="295"/>
      <c r="J61" s="299"/>
      <c r="K61" s="295"/>
    </row>
    <row r="62" spans="1:11" s="301" customFormat="1" ht="11.25" hidden="1" customHeight="1" x14ac:dyDescent="0.25">
      <c r="A62" s="290"/>
      <c r="B62" s="295"/>
      <c r="C62" s="295"/>
      <c r="D62" s="295"/>
      <c r="E62" s="295"/>
      <c r="F62" s="295"/>
      <c r="G62" s="295"/>
      <c r="H62" s="295"/>
      <c r="I62" s="295"/>
      <c r="J62" s="299"/>
      <c r="K62" s="295"/>
    </row>
    <row r="63" spans="1:11" s="301" customFormat="1" ht="11.25" hidden="1" customHeight="1" x14ac:dyDescent="0.2">
      <c r="A63" s="266"/>
      <c r="B63" s="266"/>
      <c r="C63" s="266"/>
      <c r="D63" s="266"/>
      <c r="E63" s="266"/>
      <c r="F63" s="266"/>
      <c r="G63" s="266"/>
      <c r="H63" s="266"/>
      <c r="I63" s="266"/>
      <c r="J63" s="267"/>
      <c r="K63" s="302"/>
    </row>
    <row r="64" spans="1:11" ht="12.75" hidden="1" customHeight="1" x14ac:dyDescent="0.25">
      <c r="A64" s="266"/>
      <c r="B64" s="266"/>
      <c r="C64" s="266"/>
      <c r="D64" s="266"/>
      <c r="E64" s="266"/>
      <c r="F64" s="266"/>
      <c r="G64" s="266"/>
      <c r="H64" s="266"/>
      <c r="I64" s="266"/>
      <c r="J64" s="267"/>
      <c r="K64" s="302"/>
    </row>
    <row r="65" spans="10:11" ht="13.2" customHeight="1" x14ac:dyDescent="0.25"/>
    <row r="66" spans="10:11" ht="12.75" hidden="1" customHeight="1" x14ac:dyDescent="0.25">
      <c r="J66"/>
      <c r="K66"/>
    </row>
    <row r="67" spans="10:11" ht="12.75" hidden="1" customHeight="1" x14ac:dyDescent="0.25">
      <c r="J67"/>
      <c r="K67"/>
    </row>
    <row r="68" spans="10:11" ht="12.75" hidden="1" customHeight="1" x14ac:dyDescent="0.25">
      <c r="J68"/>
      <c r="K68"/>
    </row>
    <row r="69" spans="10:11" ht="12.75" hidden="1" customHeight="1" x14ac:dyDescent="0.25">
      <c r="J69"/>
      <c r="K69"/>
    </row>
    <row r="70" spans="10:11" ht="12.75" customHeight="1" x14ac:dyDescent="0.25"/>
    <row r="71" spans="10:11" ht="12.75" customHeight="1" x14ac:dyDescent="0.25"/>
  </sheetData>
  <mergeCells count="4">
    <mergeCell ref="B4:C4"/>
    <mergeCell ref="E4:F4"/>
    <mergeCell ref="B5:C5"/>
    <mergeCell ref="E5:F5"/>
  </mergeCells>
  <conditionalFormatting sqref="J15:J17 E15:E17 B15:B17 G15:H17">
    <cfRule type="cellIs" dxfId="11" priority="12" stopIfTrue="1" operator="lessThan">
      <formula>0</formula>
    </cfRule>
  </conditionalFormatting>
  <conditionalFormatting sqref="J9:J13 E9:E13 B9:B13 G9:H13">
    <cfRule type="cellIs" dxfId="10" priority="11" stopIfTrue="1" operator="lessThan">
      <formula>0</formula>
    </cfRule>
  </conditionalFormatting>
  <conditionalFormatting sqref="J18 E18 B18 G18:H18">
    <cfRule type="cellIs" dxfId="9" priority="10" stopIfTrue="1" operator="lessThan">
      <formula>0</formula>
    </cfRule>
  </conditionalFormatting>
  <conditionalFormatting sqref="J14 E14 B14 G14:H14">
    <cfRule type="cellIs" dxfId="8" priority="9" stopIfTrue="1" operator="lessThan">
      <formula>0</formula>
    </cfRule>
  </conditionalFormatting>
  <conditionalFormatting sqref="J19 E19 B19 G19:H19">
    <cfRule type="cellIs" dxfId="7" priority="8" stopIfTrue="1" operator="lessThan">
      <formula>0</formula>
    </cfRule>
  </conditionalFormatting>
  <conditionalFormatting sqref="J35:J37 E35:E37 B35:B37 G35:H37">
    <cfRule type="cellIs" dxfId="6" priority="7" stopIfTrue="1" operator="lessThan">
      <formula>0</formula>
    </cfRule>
  </conditionalFormatting>
  <conditionalFormatting sqref="J29:J33 E29:E33 B29:B33 G29:H33">
    <cfRule type="cellIs" dxfId="5" priority="6" stopIfTrue="1" operator="lessThan">
      <formula>0</formula>
    </cfRule>
  </conditionalFormatting>
  <conditionalFormatting sqref="J38 E38 B38 G38:H38">
    <cfRule type="cellIs" dxfId="4" priority="5" stopIfTrue="1" operator="lessThan">
      <formula>0</formula>
    </cfRule>
  </conditionalFormatting>
  <conditionalFormatting sqref="J34 E34 B34 G34:H34">
    <cfRule type="cellIs" dxfId="3" priority="4" stopIfTrue="1" operator="lessThan">
      <formula>0</formula>
    </cfRule>
  </conditionalFormatting>
  <conditionalFormatting sqref="J39 E39 B39 G39:H39">
    <cfRule type="cellIs" dxfId="2" priority="3" stopIfTrue="1" operator="lessThan">
      <formula>0</formula>
    </cfRule>
  </conditionalFormatting>
  <conditionalFormatting sqref="J20:J22 E20:E22 B20:B22 G20:H22">
    <cfRule type="cellIs" dxfId="1" priority="2" stopIfTrue="1" operator="lessThan">
      <formula>0</formula>
    </cfRule>
  </conditionalFormatting>
  <conditionalFormatting sqref="J40:J42 E40:E42 B40:B42 G40:H4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VR33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0" customHeight="1" zeroHeight="1" x14ac:dyDescent="0.2"/>
  <cols>
    <col min="1" max="1" width="16.77734375" style="82" customWidth="1"/>
    <col min="2" max="7" width="15.21875" style="82" customWidth="1"/>
    <col min="8" max="8" width="3.21875" style="82" customWidth="1"/>
    <col min="9" max="9" width="8.77734375" style="82" customWidth="1"/>
    <col min="10" max="10" width="17" style="82" customWidth="1"/>
    <col min="11" max="11" width="4.44140625" style="82" customWidth="1"/>
    <col min="12" max="12" width="9.21875" style="82" hidden="1"/>
    <col min="13" max="256" width="9.21875" style="98" hidden="1"/>
    <col min="257" max="257" width="16.77734375" style="98" hidden="1"/>
    <col min="258" max="263" width="15.21875" style="98" hidden="1"/>
    <col min="264" max="264" width="3.21875" style="98" hidden="1"/>
    <col min="265" max="265" width="8.77734375" style="98" hidden="1"/>
    <col min="266" max="266" width="17" style="98" hidden="1"/>
    <col min="267" max="512" width="9.21875" style="98" hidden="1"/>
    <col min="513" max="513" width="16.77734375" style="98" hidden="1"/>
    <col min="514" max="519" width="15.21875" style="98" hidden="1"/>
    <col min="520" max="520" width="3.21875" style="98" hidden="1"/>
    <col min="521" max="521" width="8.77734375" style="98" hidden="1"/>
    <col min="522" max="522" width="17" style="98" hidden="1"/>
    <col min="523" max="768" width="9.21875" style="98" hidden="1"/>
    <col min="769" max="769" width="16.77734375" style="98" hidden="1"/>
    <col min="770" max="775" width="15.21875" style="98" hidden="1"/>
    <col min="776" max="776" width="3.21875" style="98" hidden="1"/>
    <col min="777" max="777" width="8.77734375" style="98" hidden="1"/>
    <col min="778" max="778" width="17" style="98" hidden="1"/>
    <col min="779" max="1024" width="9.21875" style="98" hidden="1"/>
    <col min="1025" max="1025" width="16.77734375" style="98" hidden="1"/>
    <col min="1026" max="1031" width="15.21875" style="98" hidden="1"/>
    <col min="1032" max="1032" width="3.21875" style="98" hidden="1"/>
    <col min="1033" max="1033" width="8.77734375" style="98" hidden="1"/>
    <col min="1034" max="1034" width="17" style="98" hidden="1"/>
    <col min="1035" max="1280" width="9.21875" style="98" hidden="1"/>
    <col min="1281" max="1281" width="16.77734375" style="98" hidden="1"/>
    <col min="1282" max="1287" width="15.21875" style="98" hidden="1"/>
    <col min="1288" max="1288" width="3.21875" style="98" hidden="1"/>
    <col min="1289" max="1289" width="8.77734375" style="98" hidden="1"/>
    <col min="1290" max="1290" width="17" style="98" hidden="1"/>
    <col min="1291" max="1536" width="9.21875" style="98" hidden="1"/>
    <col min="1537" max="1537" width="16.77734375" style="98" hidden="1"/>
    <col min="1538" max="1543" width="15.21875" style="98" hidden="1"/>
    <col min="1544" max="1544" width="3.21875" style="98" hidden="1"/>
    <col min="1545" max="1545" width="8.77734375" style="98" hidden="1"/>
    <col min="1546" max="1546" width="17" style="98" hidden="1"/>
    <col min="1547" max="1792" width="9.21875" style="98" hidden="1"/>
    <col min="1793" max="1793" width="16.77734375" style="98" hidden="1"/>
    <col min="1794" max="1799" width="15.21875" style="98" hidden="1"/>
    <col min="1800" max="1800" width="3.21875" style="98" hidden="1"/>
    <col min="1801" max="1801" width="8.77734375" style="98" hidden="1"/>
    <col min="1802" max="1802" width="17" style="98" hidden="1"/>
    <col min="1803" max="2048" width="9.21875" style="98" hidden="1"/>
    <col min="2049" max="2049" width="16.77734375" style="98" hidden="1"/>
    <col min="2050" max="2055" width="15.21875" style="98" hidden="1"/>
    <col min="2056" max="2056" width="3.21875" style="98" hidden="1"/>
    <col min="2057" max="2057" width="8.77734375" style="98" hidden="1"/>
    <col min="2058" max="2058" width="17" style="98" hidden="1"/>
    <col min="2059" max="2304" width="9.21875" style="98" hidden="1"/>
    <col min="2305" max="2305" width="16.77734375" style="98" hidden="1"/>
    <col min="2306" max="2311" width="15.21875" style="98" hidden="1"/>
    <col min="2312" max="2312" width="3.21875" style="98" hidden="1"/>
    <col min="2313" max="2313" width="8.77734375" style="98" hidden="1"/>
    <col min="2314" max="2314" width="17" style="98" hidden="1"/>
    <col min="2315" max="2560" width="9.21875" style="98" hidden="1"/>
    <col min="2561" max="2561" width="16.77734375" style="98" hidden="1"/>
    <col min="2562" max="2567" width="15.21875" style="98" hidden="1"/>
    <col min="2568" max="2568" width="3.21875" style="98" hidden="1"/>
    <col min="2569" max="2569" width="8.77734375" style="98" hidden="1"/>
    <col min="2570" max="2570" width="17" style="98" hidden="1"/>
    <col min="2571" max="2816" width="9.21875" style="98" hidden="1"/>
    <col min="2817" max="2817" width="16.77734375" style="98" hidden="1"/>
    <col min="2818" max="2823" width="15.21875" style="98" hidden="1"/>
    <col min="2824" max="2824" width="3.21875" style="98" hidden="1"/>
    <col min="2825" max="2825" width="8.77734375" style="98" hidden="1"/>
    <col min="2826" max="2826" width="17" style="98" hidden="1"/>
    <col min="2827" max="3072" width="9.21875" style="98" hidden="1"/>
    <col min="3073" max="3073" width="16.77734375" style="98" hidden="1"/>
    <col min="3074" max="3079" width="15.21875" style="98" hidden="1"/>
    <col min="3080" max="3080" width="3.21875" style="98" hidden="1"/>
    <col min="3081" max="3081" width="8.77734375" style="98" hidden="1"/>
    <col min="3082" max="3082" width="17" style="98" hidden="1"/>
    <col min="3083" max="3328" width="9.21875" style="98" hidden="1"/>
    <col min="3329" max="3329" width="16.77734375" style="98" hidden="1"/>
    <col min="3330" max="3335" width="15.21875" style="98" hidden="1"/>
    <col min="3336" max="3336" width="3.21875" style="98" hidden="1"/>
    <col min="3337" max="3337" width="8.77734375" style="98" hidden="1"/>
    <col min="3338" max="3338" width="17" style="98" hidden="1"/>
    <col min="3339" max="3584" width="9.21875" style="98" hidden="1"/>
    <col min="3585" max="3585" width="16.77734375" style="98" hidden="1"/>
    <col min="3586" max="3591" width="15.21875" style="98" hidden="1"/>
    <col min="3592" max="3592" width="3.21875" style="98" hidden="1"/>
    <col min="3593" max="3593" width="8.77734375" style="98" hidden="1"/>
    <col min="3594" max="3594" width="17" style="98" hidden="1"/>
    <col min="3595" max="3840" width="9.21875" style="98" hidden="1"/>
    <col min="3841" max="3841" width="16.77734375" style="98" hidden="1"/>
    <col min="3842" max="3847" width="15.21875" style="98" hidden="1"/>
    <col min="3848" max="3848" width="3.21875" style="98" hidden="1"/>
    <col min="3849" max="3849" width="8.77734375" style="98" hidden="1"/>
    <col min="3850" max="3850" width="17" style="98" hidden="1"/>
    <col min="3851" max="4096" width="9.21875" style="98" hidden="1"/>
    <col min="4097" max="4097" width="16.77734375" style="98" hidden="1"/>
    <col min="4098" max="4103" width="15.21875" style="98" hidden="1"/>
    <col min="4104" max="4104" width="3.21875" style="98" hidden="1"/>
    <col min="4105" max="4105" width="8.77734375" style="98" hidden="1"/>
    <col min="4106" max="4106" width="17" style="98" hidden="1"/>
    <col min="4107" max="4352" width="9.21875" style="98" hidden="1"/>
    <col min="4353" max="4353" width="16.77734375" style="98" hidden="1"/>
    <col min="4354" max="4359" width="15.21875" style="98" hidden="1"/>
    <col min="4360" max="4360" width="3.21875" style="98" hidden="1"/>
    <col min="4361" max="4361" width="8.77734375" style="98" hidden="1"/>
    <col min="4362" max="4362" width="17" style="98" hidden="1"/>
    <col min="4363" max="4608" width="9.21875" style="98" hidden="1"/>
    <col min="4609" max="4609" width="16.77734375" style="98" hidden="1"/>
    <col min="4610" max="4615" width="15.21875" style="98" hidden="1"/>
    <col min="4616" max="4616" width="3.21875" style="98" hidden="1"/>
    <col min="4617" max="4617" width="8.77734375" style="98" hidden="1"/>
    <col min="4618" max="4618" width="17" style="98" hidden="1"/>
    <col min="4619" max="4864" width="9.21875" style="98" hidden="1"/>
    <col min="4865" max="4865" width="16.77734375" style="98" hidden="1"/>
    <col min="4866" max="4871" width="15.21875" style="98" hidden="1"/>
    <col min="4872" max="4872" width="3.21875" style="98" hidden="1"/>
    <col min="4873" max="4873" width="8.77734375" style="98" hidden="1"/>
    <col min="4874" max="4874" width="17" style="98" hidden="1"/>
    <col min="4875" max="5120" width="9.21875" style="98" hidden="1"/>
    <col min="5121" max="5121" width="16.77734375" style="98" hidden="1"/>
    <col min="5122" max="5127" width="15.21875" style="98" hidden="1"/>
    <col min="5128" max="5128" width="3.21875" style="98" hidden="1"/>
    <col min="5129" max="5129" width="8.77734375" style="98" hidden="1"/>
    <col min="5130" max="5130" width="17" style="98" hidden="1"/>
    <col min="5131" max="5376" width="9.21875" style="98" hidden="1"/>
    <col min="5377" max="5377" width="16.77734375" style="98" hidden="1"/>
    <col min="5378" max="5383" width="15.21875" style="98" hidden="1"/>
    <col min="5384" max="5384" width="3.21875" style="98" hidden="1"/>
    <col min="5385" max="5385" width="8.77734375" style="98" hidden="1"/>
    <col min="5386" max="5386" width="17" style="98" hidden="1"/>
    <col min="5387" max="5632" width="9.21875" style="98" hidden="1"/>
    <col min="5633" max="5633" width="16.77734375" style="98" hidden="1"/>
    <col min="5634" max="5639" width="15.21875" style="98" hidden="1"/>
    <col min="5640" max="5640" width="3.21875" style="98" hidden="1"/>
    <col min="5641" max="5641" width="8.77734375" style="98" hidden="1"/>
    <col min="5642" max="5642" width="17" style="98" hidden="1"/>
    <col min="5643" max="5888" width="9.21875" style="98" hidden="1"/>
    <col min="5889" max="5889" width="16.77734375" style="98" hidden="1"/>
    <col min="5890" max="5895" width="15.21875" style="98" hidden="1"/>
    <col min="5896" max="5896" width="3.21875" style="98" hidden="1"/>
    <col min="5897" max="5897" width="8.77734375" style="98" hidden="1"/>
    <col min="5898" max="5898" width="17" style="98" hidden="1"/>
    <col min="5899" max="6144" width="9.21875" style="98" hidden="1"/>
    <col min="6145" max="6145" width="16.77734375" style="98" hidden="1"/>
    <col min="6146" max="6151" width="15.21875" style="98" hidden="1"/>
    <col min="6152" max="6152" width="3.21875" style="98" hidden="1"/>
    <col min="6153" max="6153" width="8.77734375" style="98" hidden="1"/>
    <col min="6154" max="6154" width="17" style="98" hidden="1"/>
    <col min="6155" max="6400" width="9.21875" style="98" hidden="1"/>
    <col min="6401" max="6401" width="16.77734375" style="98" hidden="1"/>
    <col min="6402" max="6407" width="15.21875" style="98" hidden="1"/>
    <col min="6408" max="6408" width="3.21875" style="98" hidden="1"/>
    <col min="6409" max="6409" width="8.77734375" style="98" hidden="1"/>
    <col min="6410" max="6410" width="17" style="98" hidden="1"/>
    <col min="6411" max="6656" width="9.21875" style="98" hidden="1"/>
    <col min="6657" max="6657" width="16.77734375" style="98" hidden="1"/>
    <col min="6658" max="6663" width="15.21875" style="98" hidden="1"/>
    <col min="6664" max="6664" width="3.21875" style="98" hidden="1"/>
    <col min="6665" max="6665" width="8.77734375" style="98" hidden="1"/>
    <col min="6666" max="6666" width="17" style="98" hidden="1"/>
    <col min="6667" max="6912" width="9.21875" style="98" hidden="1"/>
    <col min="6913" max="6913" width="16.77734375" style="98" hidden="1"/>
    <col min="6914" max="6919" width="15.21875" style="98" hidden="1"/>
    <col min="6920" max="6920" width="3.21875" style="98" hidden="1"/>
    <col min="6921" max="6921" width="8.77734375" style="98" hidden="1"/>
    <col min="6922" max="6922" width="17" style="98" hidden="1"/>
    <col min="6923" max="7168" width="9.21875" style="98" hidden="1"/>
    <col min="7169" max="7169" width="16.77734375" style="98" hidden="1"/>
    <col min="7170" max="7175" width="15.21875" style="98" hidden="1"/>
    <col min="7176" max="7176" width="3.21875" style="98" hidden="1"/>
    <col min="7177" max="7177" width="8.77734375" style="98" hidden="1"/>
    <col min="7178" max="7178" width="17" style="98" hidden="1"/>
    <col min="7179" max="7424" width="9.21875" style="98" hidden="1"/>
    <col min="7425" max="7425" width="16.77734375" style="98" hidden="1"/>
    <col min="7426" max="7431" width="15.21875" style="98" hidden="1"/>
    <col min="7432" max="7432" width="3.21875" style="98" hidden="1"/>
    <col min="7433" max="7433" width="8.77734375" style="98" hidden="1"/>
    <col min="7434" max="7434" width="17" style="98" hidden="1"/>
    <col min="7435" max="7680" width="9.21875" style="98" hidden="1"/>
    <col min="7681" max="7681" width="16.77734375" style="98" hidden="1"/>
    <col min="7682" max="7687" width="15.21875" style="98" hidden="1"/>
    <col min="7688" max="7688" width="3.21875" style="98" hidden="1"/>
    <col min="7689" max="7689" width="8.77734375" style="98" hidden="1"/>
    <col min="7690" max="7690" width="17" style="98" hidden="1"/>
    <col min="7691" max="7936" width="9.21875" style="98" hidden="1"/>
    <col min="7937" max="7937" width="16.77734375" style="98" hidden="1"/>
    <col min="7938" max="7943" width="15.21875" style="98" hidden="1"/>
    <col min="7944" max="7944" width="3.21875" style="98" hidden="1"/>
    <col min="7945" max="7945" width="8.77734375" style="98" hidden="1"/>
    <col min="7946" max="7946" width="17" style="98" hidden="1"/>
    <col min="7947" max="8192" width="9.21875" style="98" hidden="1"/>
    <col min="8193" max="8193" width="16.77734375" style="98" hidden="1"/>
    <col min="8194" max="8199" width="15.21875" style="98" hidden="1"/>
    <col min="8200" max="8200" width="3.21875" style="98" hidden="1"/>
    <col min="8201" max="8201" width="8.77734375" style="98" hidden="1"/>
    <col min="8202" max="8202" width="17" style="98" hidden="1"/>
    <col min="8203" max="8448" width="9.21875" style="98" hidden="1"/>
    <col min="8449" max="8449" width="16.77734375" style="98" hidden="1"/>
    <col min="8450" max="8455" width="15.21875" style="98" hidden="1"/>
    <col min="8456" max="8456" width="3.21875" style="98" hidden="1"/>
    <col min="8457" max="8457" width="8.77734375" style="98" hidden="1"/>
    <col min="8458" max="8458" width="17" style="98" hidden="1"/>
    <col min="8459" max="8704" width="9.21875" style="98" hidden="1"/>
    <col min="8705" max="8705" width="16.77734375" style="98" hidden="1"/>
    <col min="8706" max="8711" width="15.21875" style="98" hidden="1"/>
    <col min="8712" max="8712" width="3.21875" style="98" hidden="1"/>
    <col min="8713" max="8713" width="8.77734375" style="98" hidden="1"/>
    <col min="8714" max="8714" width="17" style="98" hidden="1"/>
    <col min="8715" max="8960" width="9.21875" style="98" hidden="1"/>
    <col min="8961" max="8961" width="16.77734375" style="98" hidden="1"/>
    <col min="8962" max="8967" width="15.21875" style="98" hidden="1"/>
    <col min="8968" max="8968" width="3.21875" style="98" hidden="1"/>
    <col min="8969" max="8969" width="8.77734375" style="98" hidden="1"/>
    <col min="8970" max="8970" width="17" style="98" hidden="1"/>
    <col min="8971" max="9216" width="9.21875" style="98" hidden="1"/>
    <col min="9217" max="9217" width="16.77734375" style="98" hidden="1"/>
    <col min="9218" max="9223" width="15.21875" style="98" hidden="1"/>
    <col min="9224" max="9224" width="3.21875" style="98" hidden="1"/>
    <col min="9225" max="9225" width="8.77734375" style="98" hidden="1"/>
    <col min="9226" max="9226" width="17" style="98" hidden="1"/>
    <col min="9227" max="9472" width="9.21875" style="98" hidden="1"/>
    <col min="9473" max="9473" width="16.77734375" style="98" hidden="1"/>
    <col min="9474" max="9479" width="15.21875" style="98" hidden="1"/>
    <col min="9480" max="9480" width="3.21875" style="98" hidden="1"/>
    <col min="9481" max="9481" width="8.77734375" style="98" hidden="1"/>
    <col min="9482" max="9482" width="17" style="98" hidden="1"/>
    <col min="9483" max="9728" width="9.21875" style="98" hidden="1"/>
    <col min="9729" max="9729" width="16.77734375" style="98" hidden="1"/>
    <col min="9730" max="9735" width="15.21875" style="98" hidden="1"/>
    <col min="9736" max="9736" width="3.21875" style="98" hidden="1"/>
    <col min="9737" max="9737" width="8.77734375" style="98" hidden="1"/>
    <col min="9738" max="9738" width="17" style="98" hidden="1"/>
    <col min="9739" max="9984" width="9.21875" style="98" hidden="1"/>
    <col min="9985" max="9985" width="16.77734375" style="98" hidden="1"/>
    <col min="9986" max="9991" width="15.21875" style="98" hidden="1"/>
    <col min="9992" max="9992" width="3.21875" style="98" hidden="1"/>
    <col min="9993" max="9993" width="8.77734375" style="98" hidden="1"/>
    <col min="9994" max="9994" width="17" style="98" hidden="1"/>
    <col min="9995" max="10240" width="9.21875" style="98" hidden="1"/>
    <col min="10241" max="10241" width="16.77734375" style="98" hidden="1"/>
    <col min="10242" max="10247" width="15.21875" style="98" hidden="1"/>
    <col min="10248" max="10248" width="3.21875" style="98" hidden="1"/>
    <col min="10249" max="10249" width="8.77734375" style="98" hidden="1"/>
    <col min="10250" max="10250" width="17" style="98" hidden="1"/>
    <col min="10251" max="10496" width="9.21875" style="98" hidden="1"/>
    <col min="10497" max="10497" width="16.77734375" style="98" hidden="1"/>
    <col min="10498" max="10503" width="15.21875" style="98" hidden="1"/>
    <col min="10504" max="10504" width="3.21875" style="98" hidden="1"/>
    <col min="10505" max="10505" width="8.77734375" style="98" hidden="1"/>
    <col min="10506" max="10506" width="17" style="98" hidden="1"/>
    <col min="10507" max="10752" width="9.21875" style="98" hidden="1"/>
    <col min="10753" max="10753" width="16.77734375" style="98" hidden="1"/>
    <col min="10754" max="10759" width="15.21875" style="98" hidden="1"/>
    <col min="10760" max="10760" width="3.21875" style="98" hidden="1"/>
    <col min="10761" max="10761" width="8.77734375" style="98" hidden="1"/>
    <col min="10762" max="10762" width="17" style="98" hidden="1"/>
    <col min="10763" max="11008" width="9.21875" style="98" hidden="1"/>
    <col min="11009" max="11009" width="16.77734375" style="98" hidden="1"/>
    <col min="11010" max="11015" width="15.21875" style="98" hidden="1"/>
    <col min="11016" max="11016" width="3.21875" style="98" hidden="1"/>
    <col min="11017" max="11017" width="8.77734375" style="98" hidden="1"/>
    <col min="11018" max="11018" width="17" style="98" hidden="1"/>
    <col min="11019" max="11264" width="9.21875" style="98" hidden="1"/>
    <col min="11265" max="11265" width="16.77734375" style="98" hidden="1"/>
    <col min="11266" max="11271" width="15.21875" style="98" hidden="1"/>
    <col min="11272" max="11272" width="3.21875" style="98" hidden="1"/>
    <col min="11273" max="11273" width="8.77734375" style="98" hidden="1"/>
    <col min="11274" max="11274" width="17" style="98" hidden="1"/>
    <col min="11275" max="11520" width="9.21875" style="98" hidden="1"/>
    <col min="11521" max="11521" width="16.77734375" style="98" hidden="1"/>
    <col min="11522" max="11527" width="15.21875" style="98" hidden="1"/>
    <col min="11528" max="11528" width="3.21875" style="98" hidden="1"/>
    <col min="11529" max="11529" width="8.77734375" style="98" hidden="1"/>
    <col min="11530" max="11530" width="17" style="98" hidden="1"/>
    <col min="11531" max="11776" width="9.21875" style="98" hidden="1"/>
    <col min="11777" max="11777" width="16.77734375" style="98" hidden="1"/>
    <col min="11778" max="11783" width="15.21875" style="98" hidden="1"/>
    <col min="11784" max="11784" width="3.21875" style="98" hidden="1"/>
    <col min="11785" max="11785" width="8.77734375" style="98" hidden="1"/>
    <col min="11786" max="11786" width="17" style="98" hidden="1"/>
    <col min="11787" max="12032" width="9.21875" style="98" hidden="1"/>
    <col min="12033" max="12033" width="16.77734375" style="98" hidden="1"/>
    <col min="12034" max="12039" width="15.21875" style="98" hidden="1"/>
    <col min="12040" max="12040" width="3.21875" style="98" hidden="1"/>
    <col min="12041" max="12041" width="8.77734375" style="98" hidden="1"/>
    <col min="12042" max="12042" width="17" style="98" hidden="1"/>
    <col min="12043" max="12288" width="9.21875" style="98" hidden="1"/>
    <col min="12289" max="12289" width="16.77734375" style="98" hidden="1"/>
    <col min="12290" max="12295" width="15.21875" style="98" hidden="1"/>
    <col min="12296" max="12296" width="3.21875" style="98" hidden="1"/>
    <col min="12297" max="12297" width="8.77734375" style="98" hidden="1"/>
    <col min="12298" max="12298" width="17" style="98" hidden="1"/>
    <col min="12299" max="12544" width="9.21875" style="98" hidden="1"/>
    <col min="12545" max="12545" width="16.77734375" style="98" hidden="1"/>
    <col min="12546" max="12551" width="15.21875" style="98" hidden="1"/>
    <col min="12552" max="12552" width="3.21875" style="98" hidden="1"/>
    <col min="12553" max="12553" width="8.77734375" style="98" hidden="1"/>
    <col min="12554" max="12554" width="17" style="98" hidden="1"/>
    <col min="12555" max="12800" width="9.21875" style="98" hidden="1"/>
    <col min="12801" max="12801" width="16.77734375" style="98" hidden="1"/>
    <col min="12802" max="12807" width="15.21875" style="98" hidden="1"/>
    <col min="12808" max="12808" width="3.21875" style="98" hidden="1"/>
    <col min="12809" max="12809" width="8.77734375" style="98" hidden="1"/>
    <col min="12810" max="12810" width="17" style="98" hidden="1"/>
    <col min="12811" max="13056" width="9.21875" style="98" hidden="1"/>
    <col min="13057" max="13057" width="16.77734375" style="98" hidden="1"/>
    <col min="13058" max="13063" width="15.21875" style="98" hidden="1"/>
    <col min="13064" max="13064" width="3.21875" style="98" hidden="1"/>
    <col min="13065" max="13065" width="8.77734375" style="98" hidden="1"/>
    <col min="13066" max="13066" width="17" style="98" hidden="1"/>
    <col min="13067" max="13312" width="9.21875" style="98" hidden="1"/>
    <col min="13313" max="13313" width="16.77734375" style="98" hidden="1"/>
    <col min="13314" max="13319" width="15.21875" style="98" hidden="1"/>
    <col min="13320" max="13320" width="3.21875" style="98" hidden="1"/>
    <col min="13321" max="13321" width="8.77734375" style="98" hidden="1"/>
    <col min="13322" max="13322" width="17" style="98" hidden="1"/>
    <col min="13323" max="13568" width="9.21875" style="98" hidden="1"/>
    <col min="13569" max="13569" width="16.77734375" style="98" hidden="1"/>
    <col min="13570" max="13575" width="15.21875" style="98" hidden="1"/>
    <col min="13576" max="13576" width="3.21875" style="98" hidden="1"/>
    <col min="13577" max="13577" width="8.77734375" style="98" hidden="1"/>
    <col min="13578" max="13578" width="17" style="98" hidden="1"/>
    <col min="13579" max="13824" width="9.21875" style="98" hidden="1"/>
    <col min="13825" max="13825" width="16.77734375" style="98" hidden="1"/>
    <col min="13826" max="13831" width="15.21875" style="98" hidden="1"/>
    <col min="13832" max="13832" width="3.21875" style="98" hidden="1"/>
    <col min="13833" max="13833" width="8.77734375" style="98" hidden="1"/>
    <col min="13834" max="13834" width="17" style="98" hidden="1"/>
    <col min="13835" max="14080" width="9.21875" style="98" hidden="1"/>
    <col min="14081" max="14081" width="16.77734375" style="98" hidden="1"/>
    <col min="14082" max="14087" width="15.21875" style="98" hidden="1"/>
    <col min="14088" max="14088" width="3.21875" style="98" hidden="1"/>
    <col min="14089" max="14089" width="8.77734375" style="98" hidden="1"/>
    <col min="14090" max="14090" width="17" style="98" hidden="1"/>
    <col min="14091" max="14336" width="9.21875" style="98" hidden="1"/>
    <col min="14337" max="14337" width="16.77734375" style="98" hidden="1"/>
    <col min="14338" max="14343" width="15.21875" style="98" hidden="1"/>
    <col min="14344" max="14344" width="3.21875" style="98" hidden="1"/>
    <col min="14345" max="14345" width="8.77734375" style="98" hidden="1"/>
    <col min="14346" max="14346" width="17" style="98" hidden="1"/>
    <col min="14347" max="14592" width="9.21875" style="98" hidden="1"/>
    <col min="14593" max="14593" width="16.77734375" style="98" hidden="1"/>
    <col min="14594" max="14599" width="15.21875" style="98" hidden="1"/>
    <col min="14600" max="14600" width="3.21875" style="98" hidden="1"/>
    <col min="14601" max="14601" width="8.77734375" style="98" hidden="1"/>
    <col min="14602" max="14602" width="17" style="98" hidden="1"/>
    <col min="14603" max="14848" width="9.21875" style="98" hidden="1"/>
    <col min="14849" max="14849" width="16.77734375" style="98" hidden="1"/>
    <col min="14850" max="14855" width="15.21875" style="98" hidden="1"/>
    <col min="14856" max="14856" width="3.21875" style="98" hidden="1"/>
    <col min="14857" max="14857" width="8.77734375" style="98" hidden="1"/>
    <col min="14858" max="14858" width="17" style="98" hidden="1"/>
    <col min="14859" max="15104" width="9.21875" style="98" hidden="1"/>
    <col min="15105" max="15105" width="16.77734375" style="98" hidden="1"/>
    <col min="15106" max="15111" width="15.21875" style="98" hidden="1"/>
    <col min="15112" max="15112" width="3.21875" style="98" hidden="1"/>
    <col min="15113" max="15113" width="8.77734375" style="98" hidden="1"/>
    <col min="15114" max="15114" width="17" style="98" hidden="1"/>
    <col min="15115" max="15360" width="9.21875" style="98" hidden="1"/>
    <col min="15361" max="15361" width="16.77734375" style="98" hidden="1"/>
    <col min="15362" max="15367" width="15.21875" style="98" hidden="1"/>
    <col min="15368" max="15368" width="3.21875" style="98" hidden="1"/>
    <col min="15369" max="15369" width="8.77734375" style="98" hidden="1"/>
    <col min="15370" max="15370" width="17" style="98" hidden="1"/>
    <col min="15371" max="15616" width="9.21875" style="98" hidden="1"/>
    <col min="15617" max="15617" width="16.77734375" style="98" hidden="1"/>
    <col min="15618" max="15623" width="15.21875" style="98" hidden="1"/>
    <col min="15624" max="15624" width="3.21875" style="98" hidden="1"/>
    <col min="15625" max="15625" width="8.77734375" style="98" hidden="1"/>
    <col min="15626" max="15626" width="17" style="98" hidden="1"/>
    <col min="15627" max="15872" width="9.21875" style="98" hidden="1"/>
    <col min="15873" max="15873" width="16.77734375" style="98" hidden="1"/>
    <col min="15874" max="15879" width="15.21875" style="98" hidden="1"/>
    <col min="15880" max="15880" width="3.21875" style="98" hidden="1"/>
    <col min="15881" max="15881" width="8.77734375" style="98" hidden="1"/>
    <col min="15882" max="15882" width="17" style="98" hidden="1"/>
    <col min="15883" max="16128" width="9.21875" style="98" hidden="1"/>
    <col min="16129" max="16129" width="16.77734375" style="98" hidden="1"/>
    <col min="16130" max="16135" width="15.21875" style="98" hidden="1"/>
    <col min="16136" max="16136" width="3.21875" style="98" hidden="1"/>
    <col min="16137" max="16137" width="8.77734375" style="98" hidden="1"/>
    <col min="16138" max="16138" width="17" style="98" hidden="1"/>
    <col min="16139" max="16384" width="9.21875" style="98" hidden="1"/>
  </cols>
  <sheetData>
    <row r="1" spans="1:39" ht="11.4" x14ac:dyDescent="0.2"/>
    <row r="2" spans="1:39" ht="16.2" thickBot="1" x14ac:dyDescent="0.35">
      <c r="A2" s="41" t="str">
        <f>"Tabell 1    Kommunalekonomisk utjämning för region, utjämningsåret "&amp;Innehåll!C28</f>
        <v>Tabell 1    Kommunalekonomisk utjämning för region, utjämningsåret 2025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3.2" x14ac:dyDescent="0.25">
      <c r="A3" s="46" t="s">
        <v>162</v>
      </c>
      <c r="B3" s="14" t="s">
        <v>33</v>
      </c>
      <c r="C3" s="84" t="s">
        <v>34</v>
      </c>
      <c r="D3" s="84" t="s">
        <v>83</v>
      </c>
      <c r="E3" s="84" t="s">
        <v>84</v>
      </c>
      <c r="F3" s="84" t="s">
        <v>85</v>
      </c>
      <c r="G3" s="84" t="s">
        <v>86</v>
      </c>
      <c r="H3" s="84"/>
      <c r="I3" s="210" t="str">
        <f>IF(Innehåll!C29="utfall","Utfall","Preliminärt utfall")</f>
        <v>Utfall</v>
      </c>
      <c r="J3" s="210"/>
    </row>
    <row r="4" spans="1:39" ht="13.2" x14ac:dyDescent="0.25">
      <c r="A4" s="21"/>
      <c r="B4" s="85" t="str">
        <f>IF(Innehåll!C29="prel","den 30 juni","den 1 nov.")</f>
        <v>den 1 nov.</v>
      </c>
      <c r="C4" s="86" t="s">
        <v>35</v>
      </c>
      <c r="D4" s="86" t="s">
        <v>35</v>
      </c>
      <c r="E4" s="86" t="s">
        <v>87</v>
      </c>
      <c r="F4" s="86" t="s">
        <v>87</v>
      </c>
      <c r="G4" s="15" t="s">
        <v>36</v>
      </c>
      <c r="H4" s="15"/>
      <c r="I4" s="15" t="s">
        <v>37</v>
      </c>
      <c r="J4" s="87" t="s">
        <v>38</v>
      </c>
    </row>
    <row r="5" spans="1:39" ht="13.2" x14ac:dyDescent="0.25">
      <c r="A5" s="21" t="s">
        <v>22</v>
      </c>
      <c r="B5" s="16">
        <f>Innehåll!C28-1</f>
        <v>2024</v>
      </c>
      <c r="C5" s="15" t="s">
        <v>36</v>
      </c>
      <c r="D5" s="15" t="s">
        <v>36</v>
      </c>
      <c r="E5" s="15" t="s">
        <v>39</v>
      </c>
      <c r="F5" s="15" t="s">
        <v>39</v>
      </c>
      <c r="G5" s="87" t="s">
        <v>88</v>
      </c>
      <c r="H5" s="87"/>
      <c r="I5" s="87"/>
      <c r="J5" s="15"/>
    </row>
    <row r="6" spans="1:39" ht="15.6" x14ac:dyDescent="0.25">
      <c r="A6" s="21" t="s">
        <v>163</v>
      </c>
      <c r="B6" s="16"/>
      <c r="C6" s="15" t="s">
        <v>40</v>
      </c>
      <c r="D6" s="15" t="s">
        <v>40</v>
      </c>
      <c r="E6" s="15"/>
      <c r="F6" s="15"/>
      <c r="G6" s="15" t="s">
        <v>89</v>
      </c>
      <c r="H6" s="15"/>
      <c r="I6" s="87"/>
      <c r="J6" s="15"/>
    </row>
    <row r="7" spans="1:39" ht="13.2" x14ac:dyDescent="0.25">
      <c r="A7" s="88"/>
      <c r="B7" s="15"/>
      <c r="C7" s="15" t="s">
        <v>39</v>
      </c>
      <c r="D7" s="15" t="s">
        <v>39</v>
      </c>
      <c r="E7" s="15"/>
      <c r="F7" s="15"/>
      <c r="G7" s="15" t="s">
        <v>39</v>
      </c>
      <c r="H7" s="15"/>
      <c r="I7" s="88"/>
      <c r="J7" s="88"/>
    </row>
    <row r="8" spans="1:39" ht="13.2" x14ac:dyDescent="0.25">
      <c r="A8" s="17"/>
      <c r="B8" s="89"/>
      <c r="C8" s="90" t="s">
        <v>91</v>
      </c>
      <c r="D8" s="90" t="s">
        <v>90</v>
      </c>
      <c r="E8" s="90"/>
      <c r="F8" s="90"/>
      <c r="G8" s="90"/>
      <c r="H8" s="90"/>
      <c r="I8" s="91"/>
      <c r="J8" s="91"/>
    </row>
    <row r="9" spans="1:39" ht="17.25" customHeight="1" x14ac:dyDescent="0.25">
      <c r="A9" s="18" t="s">
        <v>189</v>
      </c>
      <c r="B9" s="19">
        <v>10587140</v>
      </c>
      <c r="C9" s="19"/>
      <c r="D9" s="19"/>
      <c r="E9" s="19"/>
      <c r="F9" s="19"/>
      <c r="G9" s="19"/>
      <c r="H9" s="92"/>
      <c r="I9" s="88"/>
      <c r="J9" s="19">
        <v>48024556001</v>
      </c>
    </row>
    <row r="10" spans="1:39" s="103" customFormat="1" ht="18" customHeight="1" x14ac:dyDescent="0.25">
      <c r="A10" s="93" t="s">
        <v>190</v>
      </c>
      <c r="B10" s="92">
        <v>2471773</v>
      </c>
      <c r="C10" s="92">
        <v>-1295</v>
      </c>
      <c r="D10" s="92">
        <v>-1272</v>
      </c>
      <c r="E10" s="92">
        <v>0</v>
      </c>
      <c r="F10" s="92">
        <v>0</v>
      </c>
      <c r="G10" s="92">
        <v>491.928374424065</v>
      </c>
      <c r="H10" s="92"/>
      <c r="I10" s="92">
        <v>-2075.0716255759298</v>
      </c>
      <c r="J10" s="92">
        <v>-5129106017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3.2" x14ac:dyDescent="0.25">
      <c r="A11" s="93" t="s">
        <v>191</v>
      </c>
      <c r="B11" s="92">
        <v>407698</v>
      </c>
      <c r="C11" s="92">
        <v>5177</v>
      </c>
      <c r="D11" s="92">
        <v>-764</v>
      </c>
      <c r="E11" s="92">
        <v>0</v>
      </c>
      <c r="F11" s="92">
        <v>0</v>
      </c>
      <c r="G11" s="92">
        <v>491.928374424065</v>
      </c>
      <c r="H11" s="92"/>
      <c r="I11" s="92">
        <v>4904.9283744240702</v>
      </c>
      <c r="J11" s="92">
        <v>1999729488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3.2" x14ac:dyDescent="0.25">
      <c r="A12" s="93" t="s">
        <v>192</v>
      </c>
      <c r="B12" s="92">
        <v>301723</v>
      </c>
      <c r="C12" s="92">
        <v>6552</v>
      </c>
      <c r="D12" s="92">
        <v>1130</v>
      </c>
      <c r="E12" s="92">
        <v>0</v>
      </c>
      <c r="F12" s="92">
        <v>0</v>
      </c>
      <c r="G12" s="92">
        <v>491.928374424065</v>
      </c>
      <c r="H12" s="92"/>
      <c r="I12" s="92">
        <v>8173.9283744240702</v>
      </c>
      <c r="J12" s="92">
        <v>2466262191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3.2" x14ac:dyDescent="0.25">
      <c r="A13" s="93" t="s">
        <v>193</v>
      </c>
      <c r="B13" s="92">
        <v>472723</v>
      </c>
      <c r="C13" s="92">
        <v>6143</v>
      </c>
      <c r="D13" s="92">
        <v>-390</v>
      </c>
      <c r="E13" s="92">
        <v>0</v>
      </c>
      <c r="F13" s="92">
        <v>0</v>
      </c>
      <c r="G13" s="92">
        <v>491.928374424065</v>
      </c>
      <c r="H13" s="92"/>
      <c r="I13" s="92">
        <v>6244.9283744240702</v>
      </c>
      <c r="J13" s="92">
        <v>2952121276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3.2" x14ac:dyDescent="0.25">
      <c r="A14" s="93" t="s">
        <v>194</v>
      </c>
      <c r="B14" s="92">
        <v>369857</v>
      </c>
      <c r="C14" s="92">
        <v>6567</v>
      </c>
      <c r="D14" s="92">
        <v>-50</v>
      </c>
      <c r="E14" s="92">
        <v>0</v>
      </c>
      <c r="F14" s="92">
        <v>0</v>
      </c>
      <c r="G14" s="92">
        <v>491.928374424065</v>
      </c>
      <c r="H14" s="92"/>
      <c r="I14" s="92">
        <v>7008.9283744240702</v>
      </c>
      <c r="J14" s="92">
        <v>2592301222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8" customHeight="1" x14ac:dyDescent="0.25">
      <c r="A15" s="93" t="s">
        <v>195</v>
      </c>
      <c r="B15" s="92">
        <v>203445</v>
      </c>
      <c r="C15" s="92">
        <v>6620</v>
      </c>
      <c r="D15" s="92">
        <v>135</v>
      </c>
      <c r="E15" s="92">
        <v>230</v>
      </c>
      <c r="F15" s="92">
        <v>0</v>
      </c>
      <c r="G15" s="92">
        <v>491.928374424065</v>
      </c>
      <c r="H15" s="92"/>
      <c r="I15" s="92">
        <v>7476.9283744240702</v>
      </c>
      <c r="J15" s="92">
        <v>1521143693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3.2" x14ac:dyDescent="0.25">
      <c r="A16" s="93" t="s">
        <v>196</v>
      </c>
      <c r="B16" s="92">
        <v>246408</v>
      </c>
      <c r="C16" s="92">
        <v>6547</v>
      </c>
      <c r="D16" s="92">
        <v>2495</v>
      </c>
      <c r="E16" s="92">
        <v>0</v>
      </c>
      <c r="F16" s="92">
        <v>0</v>
      </c>
      <c r="G16" s="92">
        <v>491.928374424065</v>
      </c>
      <c r="H16" s="92"/>
      <c r="I16" s="92">
        <v>9533.9283744240693</v>
      </c>
      <c r="J16" s="92">
        <v>2349236223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3.2" x14ac:dyDescent="0.25">
      <c r="A17" s="93" t="s">
        <v>197</v>
      </c>
      <c r="B17" s="92">
        <v>61000</v>
      </c>
      <c r="C17" s="92">
        <v>7581</v>
      </c>
      <c r="D17" s="92">
        <v>3404</v>
      </c>
      <c r="E17" s="92">
        <v>1426</v>
      </c>
      <c r="F17" s="92">
        <v>0</v>
      </c>
      <c r="G17" s="92">
        <v>491.928374424065</v>
      </c>
      <c r="H17" s="92"/>
      <c r="I17" s="92">
        <v>12902.9283744241</v>
      </c>
      <c r="J17" s="92">
        <v>787078631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3.2" x14ac:dyDescent="0.25">
      <c r="A18" s="93" t="s">
        <v>198</v>
      </c>
      <c r="B18" s="92">
        <v>157365</v>
      </c>
      <c r="C18" s="92">
        <v>6624</v>
      </c>
      <c r="D18" s="92">
        <v>1603</v>
      </c>
      <c r="E18" s="92">
        <v>501</v>
      </c>
      <c r="F18" s="92">
        <v>0</v>
      </c>
      <c r="G18" s="92">
        <v>491.928374424065</v>
      </c>
      <c r="H18" s="92"/>
      <c r="I18" s="92">
        <v>9219.9283744240693</v>
      </c>
      <c r="J18" s="92">
        <v>1450894029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3.2" x14ac:dyDescent="0.25">
      <c r="A19" s="93" t="s">
        <v>199</v>
      </c>
      <c r="B19" s="92">
        <v>1428503</v>
      </c>
      <c r="C19" s="92">
        <v>6041</v>
      </c>
      <c r="D19" s="92">
        <v>-516</v>
      </c>
      <c r="E19" s="92">
        <v>0</v>
      </c>
      <c r="F19" s="92">
        <v>0</v>
      </c>
      <c r="G19" s="92">
        <v>491.928374424065</v>
      </c>
      <c r="H19" s="92"/>
      <c r="I19" s="92">
        <v>6016.9283744240702</v>
      </c>
      <c r="J19" s="92">
        <v>8595200234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5">
      <c r="A20" s="93" t="s">
        <v>200</v>
      </c>
      <c r="B20" s="92">
        <v>344931</v>
      </c>
      <c r="C20" s="92">
        <v>4551</v>
      </c>
      <c r="D20" s="92">
        <v>-78</v>
      </c>
      <c r="E20" s="92">
        <v>0</v>
      </c>
      <c r="F20" s="92">
        <v>0</v>
      </c>
      <c r="G20" s="92">
        <v>491.928374424065</v>
      </c>
      <c r="H20" s="92"/>
      <c r="I20" s="92">
        <v>4964.9283744240702</v>
      </c>
      <c r="J20" s="92">
        <v>1712557709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3.2" x14ac:dyDescent="0.25">
      <c r="A21" s="93" t="s">
        <v>201</v>
      </c>
      <c r="B21" s="92">
        <v>1773015</v>
      </c>
      <c r="C21" s="92">
        <v>4253</v>
      </c>
      <c r="D21" s="92">
        <v>-550</v>
      </c>
      <c r="E21" s="92">
        <v>0</v>
      </c>
      <c r="F21" s="92">
        <v>0</v>
      </c>
      <c r="G21" s="92">
        <v>491.928374424065</v>
      </c>
      <c r="H21" s="92"/>
      <c r="I21" s="92">
        <v>4194.9283744240702</v>
      </c>
      <c r="J21" s="92">
        <v>7437670932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3.2" x14ac:dyDescent="0.25">
      <c r="A22" s="93" t="s">
        <v>202</v>
      </c>
      <c r="B22" s="92">
        <v>283489</v>
      </c>
      <c r="C22" s="92">
        <v>6830</v>
      </c>
      <c r="D22" s="92">
        <v>2200</v>
      </c>
      <c r="E22" s="92">
        <v>0</v>
      </c>
      <c r="F22" s="92">
        <v>0</v>
      </c>
      <c r="G22" s="92">
        <v>491.928374424065</v>
      </c>
      <c r="H22" s="92"/>
      <c r="I22" s="92">
        <v>9521.9283744240693</v>
      </c>
      <c r="J22" s="92">
        <v>2699361953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3.2" x14ac:dyDescent="0.25">
      <c r="A23" s="93" t="s">
        <v>203</v>
      </c>
      <c r="B23" s="92">
        <v>308473</v>
      </c>
      <c r="C23" s="92">
        <v>6936</v>
      </c>
      <c r="D23" s="92">
        <v>300</v>
      </c>
      <c r="E23" s="92">
        <v>0</v>
      </c>
      <c r="F23" s="92">
        <v>0</v>
      </c>
      <c r="G23" s="92">
        <v>491.928374424065</v>
      </c>
      <c r="H23" s="92"/>
      <c r="I23" s="92">
        <v>7727.9283744240702</v>
      </c>
      <c r="J23" s="92">
        <v>2383857249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3.2" x14ac:dyDescent="0.25">
      <c r="A24" s="93" t="s">
        <v>204</v>
      </c>
      <c r="B24" s="92">
        <v>281326</v>
      </c>
      <c r="C24" s="92">
        <v>5357</v>
      </c>
      <c r="D24" s="92">
        <v>306</v>
      </c>
      <c r="E24" s="92">
        <v>0</v>
      </c>
      <c r="F24" s="92">
        <v>0</v>
      </c>
      <c r="G24" s="92">
        <v>491.928374424065</v>
      </c>
      <c r="H24" s="92"/>
      <c r="I24" s="92">
        <v>6154.9283744240702</v>
      </c>
      <c r="J24" s="92">
        <v>1731541380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8" customHeight="1" x14ac:dyDescent="0.25">
      <c r="A25" s="93" t="s">
        <v>205</v>
      </c>
      <c r="B25" s="92">
        <v>286368</v>
      </c>
      <c r="C25" s="92">
        <v>6825</v>
      </c>
      <c r="D25" s="92">
        <v>2810</v>
      </c>
      <c r="E25" s="92">
        <v>0</v>
      </c>
      <c r="F25" s="92">
        <v>0</v>
      </c>
      <c r="G25" s="92">
        <v>491.928374424065</v>
      </c>
      <c r="H25" s="92"/>
      <c r="I25" s="92">
        <v>10126.9283744241</v>
      </c>
      <c r="J25" s="92">
        <v>2900028225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3.2" x14ac:dyDescent="0.25">
      <c r="A26" s="93" t="s">
        <v>206</v>
      </c>
      <c r="B26" s="92">
        <v>284651</v>
      </c>
      <c r="C26" s="92">
        <v>6780</v>
      </c>
      <c r="D26" s="92">
        <v>1986</v>
      </c>
      <c r="E26" s="92">
        <v>0</v>
      </c>
      <c r="F26" s="92">
        <v>0</v>
      </c>
      <c r="G26" s="92">
        <v>491.928374424065</v>
      </c>
      <c r="H26" s="92"/>
      <c r="I26" s="92">
        <v>9257.9283744240693</v>
      </c>
      <c r="J26" s="92">
        <v>2635278570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3.2" x14ac:dyDescent="0.25">
      <c r="A27" s="93" t="s">
        <v>207</v>
      </c>
      <c r="B27" s="92">
        <v>241611</v>
      </c>
      <c r="C27" s="92">
        <v>4872</v>
      </c>
      <c r="D27" s="92">
        <v>2013</v>
      </c>
      <c r="E27" s="92">
        <v>0</v>
      </c>
      <c r="F27" s="92">
        <v>0</v>
      </c>
      <c r="G27" s="92">
        <v>491.928374424065</v>
      </c>
      <c r="H27" s="92"/>
      <c r="I27" s="92">
        <v>7376.9283744240702</v>
      </c>
      <c r="J27" s="92">
        <v>1782347041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3.2" x14ac:dyDescent="0.25">
      <c r="A28" s="93" t="s">
        <v>208</v>
      </c>
      <c r="B28" s="92">
        <v>132708</v>
      </c>
      <c r="C28" s="92">
        <v>6596</v>
      </c>
      <c r="D28" s="92">
        <v>2458</v>
      </c>
      <c r="E28" s="92">
        <v>784</v>
      </c>
      <c r="F28" s="92">
        <v>0</v>
      </c>
      <c r="G28" s="92">
        <v>491.928374424065</v>
      </c>
      <c r="H28" s="92"/>
      <c r="I28" s="92">
        <v>10329.9283744241</v>
      </c>
      <c r="J28" s="92">
        <v>1370864135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3.2" x14ac:dyDescent="0.25">
      <c r="A29" s="93" t="s">
        <v>209</v>
      </c>
      <c r="B29" s="92">
        <v>281490</v>
      </c>
      <c r="C29" s="92">
        <v>5138</v>
      </c>
      <c r="D29" s="92">
        <v>445</v>
      </c>
      <c r="E29" s="92">
        <v>242</v>
      </c>
      <c r="F29" s="92">
        <v>0</v>
      </c>
      <c r="G29" s="92">
        <v>491.928374424065</v>
      </c>
      <c r="H29" s="92"/>
      <c r="I29" s="92">
        <v>6316.9283744240702</v>
      </c>
      <c r="J29" s="92">
        <v>1778152168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8" customHeight="1" x14ac:dyDescent="0.25">
      <c r="A30" s="93" t="s">
        <v>210</v>
      </c>
      <c r="B30" s="92">
        <v>248583</v>
      </c>
      <c r="C30" s="92">
        <v>3666</v>
      </c>
      <c r="D30" s="92">
        <v>3268</v>
      </c>
      <c r="E30" s="92">
        <v>652</v>
      </c>
      <c r="F30" s="92">
        <v>0</v>
      </c>
      <c r="G30" s="92">
        <v>491.928374424065</v>
      </c>
      <c r="H30" s="92"/>
      <c r="I30" s="92">
        <v>8077.9283744240702</v>
      </c>
      <c r="J30" s="92">
        <v>2008035669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8" thickBot="1" x14ac:dyDescent="0.3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5">
      <c r="A32" s="95" t="str">
        <f>"1) Regleringsposten redovisas avrundad. Faktiskt belopp är "&amp;G10&amp;" kronor per invånare"</f>
        <v>1) Regleringsposten redovisas avrundad. Faktiskt belopp är 491,928374424065 kronor per invånare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1.4" hidden="1" x14ac:dyDescent="0.2"/>
  </sheetData>
  <mergeCells count="1">
    <mergeCell ref="I3:J3"/>
  </mergeCells>
  <conditionalFormatting sqref="H9:I9">
    <cfRule type="cellIs" dxfId="158" priority="67" stopIfTrue="1" operator="lessThan">
      <formula>0</formula>
    </cfRule>
  </conditionalFormatting>
  <conditionalFormatting sqref="K11:L14 H11:H14 H16:H19 K16:L19 K21:L24 H21:H24 H26:H29 K26:L29">
    <cfRule type="cellIs" dxfId="157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56" priority="66" stopIfTrue="1" operator="lessThan">
      <formula>0</formula>
    </cfRule>
  </conditionalFormatting>
  <conditionalFormatting sqref="AM11:AM14 AM16:AM19 AM21:AM24 AM26:AM29">
    <cfRule type="cellIs" dxfId="155" priority="62" operator="lessThan">
      <formula>0</formula>
    </cfRule>
  </conditionalFormatting>
  <conditionalFormatting sqref="K15:L15 H15">
    <cfRule type="cellIs" dxfId="154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53" priority="59" stopIfTrue="1" operator="lessThan">
      <formula>0</formula>
    </cfRule>
  </conditionalFormatting>
  <conditionalFormatting sqref="AM15">
    <cfRule type="cellIs" dxfId="152" priority="55" operator="lessThan">
      <formula>0</formula>
    </cfRule>
  </conditionalFormatting>
  <conditionalFormatting sqref="K25:L25 H25">
    <cfRule type="cellIs" dxfId="151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50" priority="24" stopIfTrue="1" operator="lessThan">
      <formula>0</formula>
    </cfRule>
  </conditionalFormatting>
  <conditionalFormatting sqref="AM25">
    <cfRule type="cellIs" dxfId="149" priority="20" operator="lessThan">
      <formula>0</formula>
    </cfRule>
  </conditionalFormatting>
  <conditionalFormatting sqref="K20:L20 H20">
    <cfRule type="cellIs" dxfId="148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47" priority="31" stopIfTrue="1" operator="lessThan">
      <formula>0</formula>
    </cfRule>
  </conditionalFormatting>
  <conditionalFormatting sqref="AM20">
    <cfRule type="cellIs" dxfId="146" priority="27" operator="lessThan">
      <formula>0</formula>
    </cfRule>
  </conditionalFormatting>
  <conditionalFormatting sqref="K30:L30 H30">
    <cfRule type="cellIs" dxfId="145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44" priority="17" stopIfTrue="1" operator="lessThan">
      <formula>0</formula>
    </cfRule>
  </conditionalFormatting>
  <conditionalFormatting sqref="AM30">
    <cfRule type="cellIs" dxfId="143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42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41" priority="10" stopIfTrue="1" operator="lessThan">
      <formula>0</formula>
    </cfRule>
  </conditionalFormatting>
  <conditionalFormatting sqref="AM10">
    <cfRule type="cellIs" dxfId="140" priority="6" operator="lessThan">
      <formula>0</formula>
    </cfRule>
  </conditionalFormatting>
  <conditionalFormatting sqref="C10">
    <cfRule type="cellIs" dxfId="139" priority="2" operator="lessThan">
      <formula>0</formula>
    </cfRule>
  </conditionalFormatting>
  <conditionalFormatting sqref="C10:J30">
    <cfRule type="cellIs" dxfId="138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O30"/>
  <sheetViews>
    <sheetView showGridLines="0" zoomScaleNormal="100" workbookViewId="0">
      <pane ySplit="7" topLeftCell="A8" activePane="bottomLeft" state="frozen"/>
      <selection pane="bottomLeft"/>
    </sheetView>
  </sheetViews>
  <sheetFormatPr defaultColWidth="0" defaultRowHeight="13.2" x14ac:dyDescent="0.25"/>
  <cols>
    <col min="1" max="1" width="16.21875" style="62" customWidth="1"/>
    <col min="2" max="2" width="11.77734375" style="62" customWidth="1"/>
    <col min="3" max="3" width="17.77734375" style="62" customWidth="1"/>
    <col min="4" max="4" width="16.44140625" style="62" customWidth="1"/>
    <col min="5" max="5" width="9.21875" style="62" customWidth="1"/>
    <col min="6" max="6" width="7.77734375" style="62" customWidth="1"/>
    <col min="7" max="8" width="16.77734375" style="62" customWidth="1"/>
    <col min="9" max="10" width="7.77734375" style="62" customWidth="1"/>
    <col min="11" max="11" width="10" style="62" customWidth="1"/>
    <col min="12" max="12" width="3.77734375" customWidth="1"/>
    <col min="13" max="15" width="0" hidden="1" customWidth="1"/>
    <col min="16" max="16384" width="9.21875" hidden="1"/>
  </cols>
  <sheetData>
    <row r="1" spans="1:11" ht="16.2" thickBot="1" x14ac:dyDescent="0.35">
      <c r="A1" s="41" t="str">
        <f>"Tabell 2   Inkomstutjämning "&amp;Innehåll!C28</f>
        <v>Tabell 2   Inkomstutjämning 2025</v>
      </c>
      <c r="B1" s="42"/>
      <c r="C1" s="43"/>
      <c r="D1" s="44"/>
      <c r="E1" s="43"/>
      <c r="F1" s="43"/>
      <c r="G1" s="45"/>
      <c r="H1" s="45"/>
      <c r="I1" s="45"/>
      <c r="J1" s="45"/>
      <c r="K1" s="43"/>
    </row>
    <row r="2" spans="1:11" x14ac:dyDescent="0.25">
      <c r="A2" s="46" t="s">
        <v>162</v>
      </c>
      <c r="B2" s="14" t="s">
        <v>33</v>
      </c>
      <c r="C2" s="14" t="s">
        <v>42</v>
      </c>
      <c r="D2" s="211" t="s">
        <v>43</v>
      </c>
      <c r="E2" s="212"/>
      <c r="F2" s="212"/>
      <c r="G2" s="47" t="s">
        <v>44</v>
      </c>
      <c r="H2" s="47" t="s">
        <v>45</v>
      </c>
      <c r="I2" s="213" t="s">
        <v>46</v>
      </c>
      <c r="J2" s="213"/>
      <c r="K2" s="48" t="s">
        <v>34</v>
      </c>
    </row>
    <row r="3" spans="1:11" x14ac:dyDescent="0.25">
      <c r="A3" s="21"/>
      <c r="B3" s="40" t="str">
        <f>IF(Innehåll!C29="prel","den 30 juni","den 1 nov.")</f>
        <v>den 1 nov.</v>
      </c>
      <c r="C3" s="13" t="str">
        <f>"enligt "&amp;Innehåll!C28-1&amp;" års"</f>
        <v>enligt 2024 års</v>
      </c>
      <c r="D3" s="22" t="s">
        <v>38</v>
      </c>
      <c r="E3" s="23" t="s">
        <v>37</v>
      </c>
      <c r="F3" s="24" t="s">
        <v>47</v>
      </c>
      <c r="G3" s="49" t="s">
        <v>48</v>
      </c>
      <c r="H3" s="49" t="s">
        <v>49</v>
      </c>
      <c r="I3" s="214" t="s">
        <v>50</v>
      </c>
      <c r="J3" s="214"/>
      <c r="K3" s="50" t="s">
        <v>35</v>
      </c>
    </row>
    <row r="4" spans="1:11" x14ac:dyDescent="0.25">
      <c r="A4" s="21" t="s">
        <v>22</v>
      </c>
      <c r="B4" s="16">
        <f>Innehåll!C28-1</f>
        <v>2024</v>
      </c>
      <c r="C4" s="13" t="s">
        <v>51</v>
      </c>
      <c r="D4" s="25"/>
      <c r="E4" s="26"/>
      <c r="F4" s="27" t="s">
        <v>52</v>
      </c>
      <c r="G4" s="28" t="str">
        <f>"("&amp;Innehåll!C41&amp;"%)"</f>
        <v>(115%)</v>
      </c>
      <c r="H4" s="51" t="s">
        <v>35</v>
      </c>
      <c r="I4" s="215" t="s">
        <v>171</v>
      </c>
      <c r="J4" s="215"/>
      <c r="K4" s="52" t="s">
        <v>36</v>
      </c>
    </row>
    <row r="5" spans="1:11" ht="15" x14ac:dyDescent="0.25">
      <c r="A5" s="21" t="s">
        <v>163</v>
      </c>
      <c r="B5" s="15"/>
      <c r="C5" s="29" t="s">
        <v>54</v>
      </c>
      <c r="D5" s="53"/>
      <c r="E5" s="26"/>
      <c r="F5" s="27" t="s">
        <v>55</v>
      </c>
      <c r="G5" s="54"/>
      <c r="H5" s="49" t="s">
        <v>62</v>
      </c>
      <c r="I5" s="55" t="s">
        <v>56</v>
      </c>
      <c r="J5" s="55" t="s">
        <v>57</v>
      </c>
      <c r="K5" s="52" t="s">
        <v>40</v>
      </c>
    </row>
    <row r="6" spans="1:11" x14ac:dyDescent="0.25">
      <c r="A6" s="21"/>
      <c r="B6" s="15"/>
      <c r="C6" s="30">
        <f>Innehåll!C28-1</f>
        <v>2024</v>
      </c>
      <c r="D6" s="31" t="str">
        <f>Innehåll!C43</f>
        <v>1,031</v>
      </c>
      <c r="E6" s="26"/>
      <c r="F6" s="27" t="s">
        <v>58</v>
      </c>
      <c r="G6" s="56"/>
      <c r="H6" s="49" t="s">
        <v>59</v>
      </c>
      <c r="I6" s="9" t="str">
        <f>"("&amp;Innehåll!C36&amp;"%)"</f>
        <v>(90%)</v>
      </c>
      <c r="J6" s="9" t="str">
        <f>"("&amp;Innehåll!C37&amp;"%)"</f>
        <v>(85%)</v>
      </c>
      <c r="K6" s="57" t="s">
        <v>39</v>
      </c>
    </row>
    <row r="7" spans="1:11" x14ac:dyDescent="0.25">
      <c r="A7" s="17"/>
      <c r="B7" s="17"/>
      <c r="C7" s="32" t="str">
        <f>Innehåll!C28</f>
        <v>2025</v>
      </c>
      <c r="D7" s="33" t="str">
        <f>Innehåll!C44</f>
        <v>1,045</v>
      </c>
      <c r="E7" s="34"/>
      <c r="F7" s="35" t="s">
        <v>60</v>
      </c>
      <c r="G7" s="58"/>
      <c r="H7" s="59" t="s">
        <v>61</v>
      </c>
      <c r="I7" s="60"/>
      <c r="J7" s="60"/>
      <c r="K7" s="61"/>
    </row>
    <row r="8" spans="1:11" x14ac:dyDescent="0.25">
      <c r="A8" s="18" t="s">
        <v>189</v>
      </c>
      <c r="B8" s="19">
        <v>10587140</v>
      </c>
      <c r="C8" s="19">
        <v>2772046619500</v>
      </c>
      <c r="D8" s="19">
        <v>2986589167614</v>
      </c>
      <c r="E8" s="19">
        <v>282096</v>
      </c>
      <c r="F8" s="111">
        <v>100</v>
      </c>
      <c r="G8" s="19">
        <v>3434578322253</v>
      </c>
      <c r="H8" s="19">
        <v>447989154639</v>
      </c>
      <c r="I8" s="113"/>
      <c r="J8" s="113"/>
      <c r="K8" s="113"/>
    </row>
    <row r="9" spans="1:11" ht="18" customHeight="1" x14ac:dyDescent="0.25">
      <c r="A9" s="93" t="s">
        <v>190</v>
      </c>
      <c r="B9" s="36">
        <v>2471773</v>
      </c>
      <c r="C9" s="36">
        <v>775499250500</v>
      </c>
      <c r="D9" s="36">
        <v>835519014992</v>
      </c>
      <c r="E9" s="36">
        <v>338024</v>
      </c>
      <c r="F9" s="110">
        <v>119.8</v>
      </c>
      <c r="G9" s="37">
        <v>801868867639</v>
      </c>
      <c r="H9" s="37">
        <v>-33650147353</v>
      </c>
      <c r="I9" s="206">
        <v>10.029999999999999</v>
      </c>
      <c r="J9" s="207">
        <v>9.51</v>
      </c>
      <c r="K9" s="37">
        <v>-1295</v>
      </c>
    </row>
    <row r="10" spans="1:11" x14ac:dyDescent="0.25">
      <c r="A10" s="93" t="s">
        <v>191</v>
      </c>
      <c r="B10" s="36">
        <v>407698</v>
      </c>
      <c r="C10" s="36">
        <v>103050170300</v>
      </c>
      <c r="D10" s="36">
        <v>111025738230</v>
      </c>
      <c r="E10" s="36">
        <v>272323</v>
      </c>
      <c r="F10" s="110">
        <v>96.5</v>
      </c>
      <c r="G10" s="37">
        <v>132261471259</v>
      </c>
      <c r="H10" s="37">
        <v>21235733029</v>
      </c>
      <c r="I10" s="207">
        <v>9.94</v>
      </c>
      <c r="J10" s="206">
        <v>9.42</v>
      </c>
      <c r="K10" s="37">
        <v>5177</v>
      </c>
    </row>
    <row r="11" spans="1:11" x14ac:dyDescent="0.25">
      <c r="A11" s="93" t="s">
        <v>192</v>
      </c>
      <c r="B11" s="36">
        <v>301723</v>
      </c>
      <c r="C11" s="36">
        <v>70926941100</v>
      </c>
      <c r="D11" s="36">
        <v>76416331706</v>
      </c>
      <c r="E11" s="36">
        <v>253267</v>
      </c>
      <c r="F11" s="110">
        <v>89.8</v>
      </c>
      <c r="G11" s="37">
        <v>97882079119</v>
      </c>
      <c r="H11" s="37">
        <v>21465747413</v>
      </c>
      <c r="I11" s="207">
        <v>9.2100000000000009</v>
      </c>
      <c r="J11" s="206">
        <v>8.69</v>
      </c>
      <c r="K11" s="37">
        <v>6552</v>
      </c>
    </row>
    <row r="12" spans="1:11" x14ac:dyDescent="0.25">
      <c r="A12" s="93" t="s">
        <v>193</v>
      </c>
      <c r="B12" s="36">
        <v>472723</v>
      </c>
      <c r="C12" s="36">
        <v>115783138800</v>
      </c>
      <c r="D12" s="36">
        <v>124744174827</v>
      </c>
      <c r="E12" s="36">
        <v>263884</v>
      </c>
      <c r="F12" s="110">
        <v>93.5</v>
      </c>
      <c r="G12" s="37">
        <v>153356257519</v>
      </c>
      <c r="H12" s="37">
        <v>28612082692</v>
      </c>
      <c r="I12" s="207">
        <v>10.15</v>
      </c>
      <c r="J12" s="206">
        <v>9.6300000000000008</v>
      </c>
      <c r="K12" s="37">
        <v>6143</v>
      </c>
    </row>
    <row r="13" spans="1:11" x14ac:dyDescent="0.25">
      <c r="A13" s="93" t="s">
        <v>194</v>
      </c>
      <c r="B13" s="36">
        <v>369857</v>
      </c>
      <c r="C13" s="36">
        <v>88686035600</v>
      </c>
      <c r="D13" s="36">
        <v>95549891325</v>
      </c>
      <c r="E13" s="36">
        <v>258343</v>
      </c>
      <c r="F13" s="110">
        <v>91.6</v>
      </c>
      <c r="G13" s="37">
        <v>119985457313</v>
      </c>
      <c r="H13" s="37">
        <v>24435565988</v>
      </c>
      <c r="I13" s="207">
        <v>9.94</v>
      </c>
      <c r="J13" s="206">
        <v>9.42</v>
      </c>
      <c r="K13" s="37">
        <v>6567</v>
      </c>
    </row>
    <row r="14" spans="1:11" ht="18" customHeight="1" x14ac:dyDescent="0.25">
      <c r="A14" s="93" t="s">
        <v>195</v>
      </c>
      <c r="B14" s="36">
        <v>203445</v>
      </c>
      <c r="C14" s="36">
        <v>47831975300</v>
      </c>
      <c r="D14" s="36">
        <v>51533931028</v>
      </c>
      <c r="E14" s="36">
        <v>253306</v>
      </c>
      <c r="F14" s="110">
        <v>89.8</v>
      </c>
      <c r="G14" s="37">
        <v>65999673828</v>
      </c>
      <c r="H14" s="37">
        <v>14465742800</v>
      </c>
      <c r="I14" s="207">
        <v>9.31</v>
      </c>
      <c r="J14" s="206">
        <v>8.7899999999999991</v>
      </c>
      <c r="K14" s="37">
        <v>6620</v>
      </c>
    </row>
    <row r="15" spans="1:11" x14ac:dyDescent="0.25">
      <c r="A15" s="93" t="s">
        <v>196</v>
      </c>
      <c r="B15" s="36">
        <v>246408</v>
      </c>
      <c r="C15" s="36">
        <v>57024333300</v>
      </c>
      <c r="D15" s="36">
        <v>61437731576</v>
      </c>
      <c r="E15" s="36">
        <v>249333</v>
      </c>
      <c r="F15" s="110">
        <v>88.4</v>
      </c>
      <c r="G15" s="37">
        <v>79937317843</v>
      </c>
      <c r="H15" s="37">
        <v>18499586267</v>
      </c>
      <c r="I15" s="207">
        <v>8.7200000000000006</v>
      </c>
      <c r="J15" s="206">
        <v>8.1999999999999993</v>
      </c>
      <c r="K15" s="37">
        <v>6547</v>
      </c>
    </row>
    <row r="16" spans="1:11" x14ac:dyDescent="0.25">
      <c r="A16" s="93" t="s">
        <v>197</v>
      </c>
      <c r="B16" s="36">
        <v>61000</v>
      </c>
      <c r="C16" s="36">
        <v>13840060900</v>
      </c>
      <c r="D16" s="36">
        <v>14911212413</v>
      </c>
      <c r="E16" s="36">
        <v>244446</v>
      </c>
      <c r="F16" s="110">
        <v>86.7</v>
      </c>
      <c r="G16" s="37">
        <v>19789034400</v>
      </c>
      <c r="H16" s="37">
        <v>4877821987</v>
      </c>
      <c r="I16" s="207">
        <v>9.48</v>
      </c>
      <c r="J16" s="206">
        <v>8.9499999999999993</v>
      </c>
      <c r="K16" s="37">
        <v>7581</v>
      </c>
    </row>
    <row r="17" spans="1:11" x14ac:dyDescent="0.25">
      <c r="A17" s="93" t="s">
        <v>198</v>
      </c>
      <c r="B17" s="36">
        <v>157365</v>
      </c>
      <c r="C17" s="36">
        <v>37680126700</v>
      </c>
      <c r="D17" s="36">
        <v>40596380106</v>
      </c>
      <c r="E17" s="36">
        <v>257976</v>
      </c>
      <c r="F17" s="110">
        <v>91.4</v>
      </c>
      <c r="G17" s="37">
        <v>51050842596</v>
      </c>
      <c r="H17" s="37">
        <v>10454462490</v>
      </c>
      <c r="I17" s="207">
        <v>9.9700000000000006</v>
      </c>
      <c r="J17" s="206">
        <v>9.4499999999999993</v>
      </c>
      <c r="K17" s="37">
        <v>6624</v>
      </c>
    </row>
    <row r="18" spans="1:11" x14ac:dyDescent="0.25">
      <c r="A18" s="93" t="s">
        <v>199</v>
      </c>
      <c r="B18" s="36">
        <v>1428503</v>
      </c>
      <c r="C18" s="36">
        <v>344741392400</v>
      </c>
      <c r="D18" s="36">
        <v>371422652465</v>
      </c>
      <c r="E18" s="36">
        <v>260008</v>
      </c>
      <c r="F18" s="110">
        <v>92.2</v>
      </c>
      <c r="G18" s="37">
        <v>463421229631</v>
      </c>
      <c r="H18" s="37">
        <v>91998577166</v>
      </c>
      <c r="I18" s="207">
        <v>9.3800000000000008</v>
      </c>
      <c r="J18" s="206">
        <v>8.86</v>
      </c>
      <c r="K18" s="37">
        <v>6041</v>
      </c>
    </row>
    <row r="19" spans="1:11" ht="18" customHeight="1" x14ac:dyDescent="0.25">
      <c r="A19" s="93" t="s">
        <v>200</v>
      </c>
      <c r="B19" s="36">
        <v>344931</v>
      </c>
      <c r="C19" s="36">
        <v>88992846900</v>
      </c>
      <c r="D19" s="36">
        <v>95880448286</v>
      </c>
      <c r="E19" s="36">
        <v>277970</v>
      </c>
      <c r="F19" s="110">
        <v>98.5</v>
      </c>
      <c r="G19" s="37">
        <v>111899203682</v>
      </c>
      <c r="H19" s="37">
        <v>16018755396</v>
      </c>
      <c r="I19" s="207">
        <v>9.8000000000000007</v>
      </c>
      <c r="J19" s="206">
        <v>9.2799999999999994</v>
      </c>
      <c r="K19" s="37">
        <v>4551</v>
      </c>
    </row>
    <row r="20" spans="1:11" x14ac:dyDescent="0.25">
      <c r="A20" s="93" t="s">
        <v>201</v>
      </c>
      <c r="B20" s="36">
        <v>1773015</v>
      </c>
      <c r="C20" s="36">
        <v>461482372700</v>
      </c>
      <c r="D20" s="36">
        <v>497198800935</v>
      </c>
      <c r="E20" s="36">
        <v>280426</v>
      </c>
      <c r="F20" s="110">
        <v>99.4</v>
      </c>
      <c r="G20" s="37">
        <v>575184505356</v>
      </c>
      <c r="H20" s="37">
        <v>77985704421</v>
      </c>
      <c r="I20" s="207">
        <v>9.67</v>
      </c>
      <c r="J20" s="206">
        <v>9.15</v>
      </c>
      <c r="K20" s="37">
        <v>4253</v>
      </c>
    </row>
    <row r="21" spans="1:11" x14ac:dyDescent="0.25">
      <c r="A21" s="93" t="s">
        <v>202</v>
      </c>
      <c r="B21" s="36">
        <v>283489</v>
      </c>
      <c r="C21" s="36">
        <v>65634537200</v>
      </c>
      <c r="D21" s="36">
        <v>70714322207</v>
      </c>
      <c r="E21" s="36">
        <v>249443</v>
      </c>
      <c r="F21" s="110">
        <v>88.4</v>
      </c>
      <c r="G21" s="37">
        <v>91966779886</v>
      </c>
      <c r="H21" s="37">
        <v>21252457679</v>
      </c>
      <c r="I21" s="207">
        <v>9.11</v>
      </c>
      <c r="J21" s="206">
        <v>8.59</v>
      </c>
      <c r="K21" s="37">
        <v>6830</v>
      </c>
    </row>
    <row r="22" spans="1:11" x14ac:dyDescent="0.25">
      <c r="A22" s="93" t="s">
        <v>203</v>
      </c>
      <c r="B22" s="36">
        <v>308473</v>
      </c>
      <c r="C22" s="36">
        <v>73181924000</v>
      </c>
      <c r="D22" s="36">
        <v>78845839008</v>
      </c>
      <c r="E22" s="36">
        <v>255600</v>
      </c>
      <c r="F22" s="110">
        <v>90.6</v>
      </c>
      <c r="G22" s="37">
        <v>100071849319</v>
      </c>
      <c r="H22" s="37">
        <v>21226010311</v>
      </c>
      <c r="I22" s="207">
        <v>10.08</v>
      </c>
      <c r="J22" s="206">
        <v>9.56</v>
      </c>
      <c r="K22" s="37">
        <v>6936</v>
      </c>
    </row>
    <row r="23" spans="1:11" x14ac:dyDescent="0.25">
      <c r="A23" s="93" t="s">
        <v>204</v>
      </c>
      <c r="B23" s="36">
        <v>281326</v>
      </c>
      <c r="C23" s="36">
        <v>68974623300</v>
      </c>
      <c r="D23" s="36">
        <v>74312914270</v>
      </c>
      <c r="E23" s="36">
        <v>264152</v>
      </c>
      <c r="F23" s="110">
        <v>93.6</v>
      </c>
      <c r="G23" s="37">
        <v>91265080190</v>
      </c>
      <c r="H23" s="37">
        <v>16952165920</v>
      </c>
      <c r="I23" s="207">
        <v>8.89</v>
      </c>
      <c r="J23" s="206">
        <v>8.3699999999999992</v>
      </c>
      <c r="K23" s="37">
        <v>5357</v>
      </c>
    </row>
    <row r="24" spans="1:11" ht="18" customHeight="1" x14ac:dyDescent="0.25">
      <c r="A24" s="93" t="s">
        <v>205</v>
      </c>
      <c r="B24" s="36">
        <v>286368</v>
      </c>
      <c r="C24" s="36">
        <v>67270798800</v>
      </c>
      <c r="D24" s="36">
        <v>72477222273</v>
      </c>
      <c r="E24" s="36">
        <v>253091</v>
      </c>
      <c r="F24" s="110">
        <v>89.7</v>
      </c>
      <c r="G24" s="37">
        <v>92900757427</v>
      </c>
      <c r="H24" s="37">
        <v>20423535154</v>
      </c>
      <c r="I24" s="207">
        <v>9.57</v>
      </c>
      <c r="J24" s="206">
        <v>9.0500000000000007</v>
      </c>
      <c r="K24" s="37">
        <v>6825</v>
      </c>
    </row>
    <row r="25" spans="1:11" x14ac:dyDescent="0.25">
      <c r="A25" s="93" t="s">
        <v>206</v>
      </c>
      <c r="B25" s="36">
        <v>284651</v>
      </c>
      <c r="C25" s="36">
        <v>67374474000</v>
      </c>
      <c r="D25" s="36">
        <v>72588921415</v>
      </c>
      <c r="E25" s="36">
        <v>255010</v>
      </c>
      <c r="F25" s="110">
        <v>90.4</v>
      </c>
      <c r="G25" s="37">
        <v>92343744770</v>
      </c>
      <c r="H25" s="37">
        <v>19754823355</v>
      </c>
      <c r="I25" s="207">
        <v>9.77</v>
      </c>
      <c r="J25" s="206">
        <v>9.25</v>
      </c>
      <c r="K25" s="37">
        <v>6780</v>
      </c>
    </row>
    <row r="26" spans="1:11" x14ac:dyDescent="0.25">
      <c r="A26" s="93" t="s">
        <v>207</v>
      </c>
      <c r="B26" s="36">
        <v>241611</v>
      </c>
      <c r="C26" s="36">
        <v>59161914100</v>
      </c>
      <c r="D26" s="36">
        <v>63740750442</v>
      </c>
      <c r="E26" s="36">
        <v>263816</v>
      </c>
      <c r="F26" s="110">
        <v>93.5</v>
      </c>
      <c r="G26" s="37">
        <v>78381121154</v>
      </c>
      <c r="H26" s="37">
        <v>14640370712</v>
      </c>
      <c r="I26" s="207">
        <v>8.0399999999999991</v>
      </c>
      <c r="J26" s="206">
        <v>7.52</v>
      </c>
      <c r="K26" s="37">
        <v>4872</v>
      </c>
    </row>
    <row r="27" spans="1:11" x14ac:dyDescent="0.25">
      <c r="A27" s="93" t="s">
        <v>208</v>
      </c>
      <c r="B27" s="36">
        <v>132708</v>
      </c>
      <c r="C27" s="36">
        <v>30840487800</v>
      </c>
      <c r="D27" s="36">
        <v>33227387353</v>
      </c>
      <c r="E27" s="36">
        <v>250380</v>
      </c>
      <c r="F27" s="110">
        <v>88.8</v>
      </c>
      <c r="G27" s="37">
        <v>43051855363</v>
      </c>
      <c r="H27" s="37">
        <v>9824468010</v>
      </c>
      <c r="I27" s="207">
        <v>8.91</v>
      </c>
      <c r="J27" s="206">
        <v>8.39</v>
      </c>
      <c r="K27" s="37">
        <v>6596</v>
      </c>
    </row>
    <row r="28" spans="1:11" x14ac:dyDescent="0.25">
      <c r="A28" s="93" t="s">
        <v>209</v>
      </c>
      <c r="B28" s="36">
        <v>281490</v>
      </c>
      <c r="C28" s="36">
        <v>69020235000</v>
      </c>
      <c r="D28" s="36">
        <v>74362056088</v>
      </c>
      <c r="E28" s="36">
        <v>264173</v>
      </c>
      <c r="F28" s="110">
        <v>93.6</v>
      </c>
      <c r="G28" s="37">
        <v>91318283496</v>
      </c>
      <c r="H28" s="37">
        <v>16956227408</v>
      </c>
      <c r="I28" s="207">
        <v>8.5299999999999994</v>
      </c>
      <c r="J28" s="206">
        <v>8.01</v>
      </c>
      <c r="K28" s="37">
        <v>5138</v>
      </c>
    </row>
    <row r="29" spans="1:11" ht="18" customHeight="1" thickBot="1" x14ac:dyDescent="0.3">
      <c r="A29" s="94" t="s">
        <v>210</v>
      </c>
      <c r="B29" s="73">
        <v>248583</v>
      </c>
      <c r="C29" s="73">
        <v>65048980800</v>
      </c>
      <c r="D29" s="73">
        <v>70083446669</v>
      </c>
      <c r="E29" s="73">
        <v>281932</v>
      </c>
      <c r="F29" s="112">
        <v>99.9</v>
      </c>
      <c r="G29" s="38">
        <v>80642910463</v>
      </c>
      <c r="H29" s="38">
        <v>10559463794</v>
      </c>
      <c r="I29" s="208">
        <v>8.6300000000000008</v>
      </c>
      <c r="J29" s="209">
        <v>8.11</v>
      </c>
      <c r="K29" s="38">
        <v>3666</v>
      </c>
    </row>
    <row r="30" spans="1:11" x14ac:dyDescent="0.25">
      <c r="A30" s="39" t="str">
        <f>"1) Enligt regeringens beslut om uppräkningsfaktorer för beräkning av preliminära kommunalskattemedel för år "&amp;Innehåll!C28&amp;"."</f>
        <v>1) Enligt regeringens beslut om uppräkningsfaktorer för beräkning av preliminära kommunalskattemedel för år 2025.</v>
      </c>
      <c r="B30" s="63"/>
      <c r="C30" s="64"/>
      <c r="D30" s="64"/>
      <c r="E30" s="65"/>
      <c r="F30" s="66"/>
      <c r="G30" s="67"/>
      <c r="H30" s="67"/>
      <c r="I30" s="67"/>
      <c r="J30" s="67"/>
      <c r="K30" s="68"/>
    </row>
  </sheetData>
  <mergeCells count="4">
    <mergeCell ref="D2:F2"/>
    <mergeCell ref="I2:J2"/>
    <mergeCell ref="I3:J3"/>
    <mergeCell ref="I4:J4"/>
  </mergeCells>
  <conditionalFormatting sqref="G9:H13 G15:H18 G20:H23 G25:H28">
    <cfRule type="cellIs" dxfId="137" priority="39" stopIfTrue="1" operator="lessThan">
      <formula>0</formula>
    </cfRule>
  </conditionalFormatting>
  <conditionalFormatting sqref="G14:H14">
    <cfRule type="cellIs" dxfId="136" priority="38" stopIfTrue="1" operator="lessThan">
      <formula>0</formula>
    </cfRule>
  </conditionalFormatting>
  <conditionalFormatting sqref="K9:K13 K15:K18 K20:K23 K25:K28">
    <cfRule type="cellIs" dxfId="135" priority="33" stopIfTrue="1" operator="lessThan">
      <formula>0</formula>
    </cfRule>
  </conditionalFormatting>
  <conditionalFormatting sqref="K9:K13 K15:K18 K20:K23 K25:K28">
    <cfRule type="cellIs" dxfId="134" priority="32" stopIfTrue="1" operator="lessThan">
      <formula>0</formula>
    </cfRule>
  </conditionalFormatting>
  <conditionalFormatting sqref="K14">
    <cfRule type="cellIs" dxfId="133" priority="27" stopIfTrue="1" operator="lessThan">
      <formula>0</formula>
    </cfRule>
  </conditionalFormatting>
  <conditionalFormatting sqref="K14">
    <cfRule type="cellIs" dxfId="132" priority="26" stopIfTrue="1" operator="lessThan">
      <formula>0</formula>
    </cfRule>
  </conditionalFormatting>
  <conditionalFormatting sqref="K19">
    <cfRule type="cellIs" dxfId="131" priority="22" stopIfTrue="1" operator="lessThan">
      <formula>0</formula>
    </cfRule>
  </conditionalFormatting>
  <conditionalFormatting sqref="K19">
    <cfRule type="cellIs" dxfId="130" priority="21" stopIfTrue="1" operator="lessThan">
      <formula>0</formula>
    </cfRule>
  </conditionalFormatting>
  <conditionalFormatting sqref="K24">
    <cfRule type="cellIs" dxfId="129" priority="17" stopIfTrue="1" operator="lessThan">
      <formula>0</formula>
    </cfRule>
  </conditionalFormatting>
  <conditionalFormatting sqref="K24">
    <cfRule type="cellIs" dxfId="128" priority="16" stopIfTrue="1" operator="lessThan">
      <formula>0</formula>
    </cfRule>
  </conditionalFormatting>
  <conditionalFormatting sqref="F8:F29">
    <cfRule type="expression" dxfId="127" priority="40" stopIfTrue="1">
      <formula>IF(C8&lt;0,TRUE,FALSE)</formula>
    </cfRule>
  </conditionalFormatting>
  <conditionalFormatting sqref="G19:H19">
    <cfRule type="cellIs" dxfId="126" priority="37" stopIfTrue="1" operator="lessThan">
      <formula>0</formula>
    </cfRule>
  </conditionalFormatting>
  <conditionalFormatting sqref="G24:H24">
    <cfRule type="cellIs" dxfId="125" priority="36" stopIfTrue="1" operator="lessThan">
      <formula>0</formula>
    </cfRule>
  </conditionalFormatting>
  <conditionalFormatting sqref="G29:H29">
    <cfRule type="cellIs" dxfId="124" priority="35" stopIfTrue="1" operator="lessThan">
      <formula>0</formula>
    </cfRule>
  </conditionalFormatting>
  <conditionalFormatting sqref="K9:K13 K15:K18 K20:K23 K25:K28">
    <cfRule type="cellIs" dxfId="123" priority="34" stopIfTrue="1" operator="lessThan">
      <formula>0</formula>
    </cfRule>
  </conditionalFormatting>
  <conditionalFormatting sqref="K14">
    <cfRule type="cellIs" dxfId="122" priority="25" stopIfTrue="1" operator="lessThan">
      <formula>0</formula>
    </cfRule>
  </conditionalFormatting>
  <conditionalFormatting sqref="K19">
    <cfRule type="cellIs" dxfId="121" priority="20" stopIfTrue="1" operator="lessThan">
      <formula>0</formula>
    </cfRule>
  </conditionalFormatting>
  <conditionalFormatting sqref="K24">
    <cfRule type="cellIs" dxfId="120" priority="15" stopIfTrue="1" operator="lessThan">
      <formula>0</formula>
    </cfRule>
  </conditionalFormatting>
  <conditionalFormatting sqref="K29">
    <cfRule type="cellIs" dxfId="119" priority="12" stopIfTrue="1" operator="lessThan">
      <formula>0</formula>
    </cfRule>
  </conditionalFormatting>
  <conditionalFormatting sqref="K29">
    <cfRule type="cellIs" dxfId="118" priority="11" stopIfTrue="1" operator="lessThan">
      <formula>0</formula>
    </cfRule>
  </conditionalFormatting>
  <conditionalFormatting sqref="K29">
    <cfRule type="cellIs" dxfId="117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WVR3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0" defaultRowHeight="13.2" zeroHeight="1" x14ac:dyDescent="0.25"/>
  <cols>
    <col min="1" max="1" width="19" style="8" customWidth="1"/>
    <col min="2" max="2" width="12.77734375" style="8" customWidth="1"/>
    <col min="3" max="3" width="10.21875" style="8" customWidth="1"/>
    <col min="4" max="4" width="10.77734375" style="8" customWidth="1"/>
    <col min="5" max="5" width="7.77734375" style="8" customWidth="1"/>
    <col min="6" max="6" width="8.77734375" style="8" customWidth="1"/>
    <col min="7" max="7" width="12.44140625" style="8" customWidth="1"/>
    <col min="8" max="8" width="12.21875" style="8" customWidth="1"/>
    <col min="9" max="253" width="9.21875" style="3" hidden="1" customWidth="1"/>
    <col min="254" max="254" width="4.21875" style="3" hidden="1" customWidth="1"/>
    <col min="255" max="255" width="12.77734375" style="3" hidden="1" customWidth="1"/>
    <col min="256" max="256" width="10.21875" style="3" hidden="1" customWidth="1"/>
    <col min="257" max="257" width="12.77734375" style="3" hidden="1" customWidth="1"/>
    <col min="258" max="258" width="10.21875" style="3" hidden="1" customWidth="1"/>
    <col min="259" max="259" width="10.77734375" style="3" hidden="1" customWidth="1"/>
    <col min="260" max="260" width="7.77734375" style="3" hidden="1" customWidth="1"/>
    <col min="261" max="261" width="8.77734375" style="3" hidden="1" customWidth="1"/>
    <col min="262" max="262" width="12.44140625" style="3" hidden="1" customWidth="1"/>
    <col min="263" max="263" width="12.21875" style="3" hidden="1" customWidth="1"/>
    <col min="264" max="509" width="0" style="3" hidden="1"/>
    <col min="510" max="510" width="19" style="3" hidden="1" customWidth="1"/>
    <col min="511" max="511" width="12.77734375" style="3" hidden="1" customWidth="1"/>
    <col min="512" max="512" width="10.21875" style="3" hidden="1" customWidth="1"/>
    <col min="513" max="513" width="12.77734375" style="3" hidden="1" customWidth="1"/>
    <col min="514" max="514" width="10.21875" style="3" hidden="1" customWidth="1"/>
    <col min="515" max="515" width="10.77734375" style="3" hidden="1" customWidth="1"/>
    <col min="516" max="516" width="7.77734375" style="3" hidden="1" customWidth="1"/>
    <col min="517" max="517" width="8.77734375" style="3" hidden="1" customWidth="1"/>
    <col min="518" max="518" width="12.44140625" style="3" hidden="1" customWidth="1"/>
    <col min="519" max="519" width="12.21875" style="3" hidden="1" customWidth="1"/>
    <col min="520" max="765" width="0" style="3" hidden="1"/>
    <col min="766" max="766" width="19" style="3" hidden="1" customWidth="1"/>
    <col min="767" max="767" width="12.77734375" style="3" hidden="1" customWidth="1"/>
    <col min="768" max="768" width="10.21875" style="3" hidden="1" customWidth="1"/>
    <col min="769" max="769" width="12.77734375" style="3" hidden="1" customWidth="1"/>
    <col min="770" max="770" width="10.21875" style="3" hidden="1" customWidth="1"/>
    <col min="771" max="771" width="10.77734375" style="3" hidden="1" customWidth="1"/>
    <col min="772" max="772" width="7.77734375" style="3" hidden="1" customWidth="1"/>
    <col min="773" max="773" width="8.77734375" style="3" hidden="1" customWidth="1"/>
    <col min="774" max="774" width="12.44140625" style="3" hidden="1" customWidth="1"/>
    <col min="775" max="775" width="12.21875" style="3" hidden="1" customWidth="1"/>
    <col min="776" max="1021" width="0" style="3" hidden="1"/>
    <col min="1022" max="1022" width="19" style="3" hidden="1" customWidth="1"/>
    <col min="1023" max="1023" width="12.77734375" style="3" hidden="1" customWidth="1"/>
    <col min="1024" max="1024" width="10.21875" style="3" hidden="1" customWidth="1"/>
    <col min="1025" max="1025" width="12.77734375" style="3" hidden="1" customWidth="1"/>
    <col min="1026" max="1026" width="10.21875" style="3" hidden="1" customWidth="1"/>
    <col min="1027" max="1027" width="10.77734375" style="3" hidden="1" customWidth="1"/>
    <col min="1028" max="1028" width="7.77734375" style="3" hidden="1" customWidth="1"/>
    <col min="1029" max="1029" width="8.77734375" style="3" hidden="1" customWidth="1"/>
    <col min="1030" max="1030" width="12.44140625" style="3" hidden="1" customWidth="1"/>
    <col min="1031" max="1031" width="12.21875" style="3" hidden="1" customWidth="1"/>
    <col min="1032" max="1277" width="0" style="3" hidden="1"/>
    <col min="1278" max="1278" width="19" style="3" hidden="1" customWidth="1"/>
    <col min="1279" max="1279" width="12.77734375" style="3" hidden="1" customWidth="1"/>
    <col min="1280" max="1280" width="10.21875" style="3" hidden="1" customWidth="1"/>
    <col min="1281" max="1281" width="12.77734375" style="3" hidden="1" customWidth="1"/>
    <col min="1282" max="1282" width="10.21875" style="3" hidden="1" customWidth="1"/>
    <col min="1283" max="1283" width="10.77734375" style="3" hidden="1" customWidth="1"/>
    <col min="1284" max="1284" width="7.77734375" style="3" hidden="1" customWidth="1"/>
    <col min="1285" max="1285" width="8.77734375" style="3" hidden="1" customWidth="1"/>
    <col min="1286" max="1286" width="12.44140625" style="3" hidden="1" customWidth="1"/>
    <col min="1287" max="1287" width="12.21875" style="3" hidden="1" customWidth="1"/>
    <col min="1288" max="1533" width="0" style="3" hidden="1"/>
    <col min="1534" max="1534" width="19" style="3" hidden="1" customWidth="1"/>
    <col min="1535" max="1535" width="12.77734375" style="3" hidden="1" customWidth="1"/>
    <col min="1536" max="1536" width="10.21875" style="3" hidden="1" customWidth="1"/>
    <col min="1537" max="1537" width="12.77734375" style="3" hidden="1" customWidth="1"/>
    <col min="1538" max="1538" width="10.21875" style="3" hidden="1" customWidth="1"/>
    <col min="1539" max="1539" width="10.77734375" style="3" hidden="1" customWidth="1"/>
    <col min="1540" max="1540" width="7.77734375" style="3" hidden="1" customWidth="1"/>
    <col min="1541" max="1541" width="8.77734375" style="3" hidden="1" customWidth="1"/>
    <col min="1542" max="1542" width="12.44140625" style="3" hidden="1" customWidth="1"/>
    <col min="1543" max="1543" width="12.21875" style="3" hidden="1" customWidth="1"/>
    <col min="1544" max="1789" width="0" style="3" hidden="1"/>
    <col min="1790" max="1790" width="19" style="3" hidden="1" customWidth="1"/>
    <col min="1791" max="1791" width="12.77734375" style="3" hidden="1" customWidth="1"/>
    <col min="1792" max="1792" width="10.21875" style="3" hidden="1" customWidth="1"/>
    <col min="1793" max="1793" width="12.77734375" style="3" hidden="1" customWidth="1"/>
    <col min="1794" max="1794" width="10.21875" style="3" hidden="1" customWidth="1"/>
    <col min="1795" max="1795" width="10.77734375" style="3" hidden="1" customWidth="1"/>
    <col min="1796" max="1796" width="7.77734375" style="3" hidden="1" customWidth="1"/>
    <col min="1797" max="1797" width="8.77734375" style="3" hidden="1" customWidth="1"/>
    <col min="1798" max="1798" width="12.44140625" style="3" hidden="1" customWidth="1"/>
    <col min="1799" max="1799" width="12.21875" style="3" hidden="1" customWidth="1"/>
    <col min="1800" max="2045" width="0" style="3" hidden="1"/>
    <col min="2046" max="2046" width="19" style="3" hidden="1" customWidth="1"/>
    <col min="2047" max="2047" width="12.77734375" style="3" hidden="1" customWidth="1"/>
    <col min="2048" max="2048" width="10.21875" style="3" hidden="1" customWidth="1"/>
    <col min="2049" max="2049" width="12.77734375" style="3" hidden="1" customWidth="1"/>
    <col min="2050" max="2050" width="10.21875" style="3" hidden="1" customWidth="1"/>
    <col min="2051" max="2051" width="10.77734375" style="3" hidden="1" customWidth="1"/>
    <col min="2052" max="2052" width="7.77734375" style="3" hidden="1" customWidth="1"/>
    <col min="2053" max="2053" width="8.77734375" style="3" hidden="1" customWidth="1"/>
    <col min="2054" max="2054" width="12.44140625" style="3" hidden="1" customWidth="1"/>
    <col min="2055" max="2055" width="12.21875" style="3" hidden="1" customWidth="1"/>
    <col min="2056" max="2301" width="0" style="3" hidden="1"/>
    <col min="2302" max="2302" width="19" style="3" hidden="1" customWidth="1"/>
    <col min="2303" max="2303" width="12.77734375" style="3" hidden="1" customWidth="1"/>
    <col min="2304" max="2304" width="10.21875" style="3" hidden="1" customWidth="1"/>
    <col min="2305" max="2305" width="12.77734375" style="3" hidden="1" customWidth="1"/>
    <col min="2306" max="2306" width="10.21875" style="3" hidden="1" customWidth="1"/>
    <col min="2307" max="2307" width="10.77734375" style="3" hidden="1" customWidth="1"/>
    <col min="2308" max="2308" width="7.77734375" style="3" hidden="1" customWidth="1"/>
    <col min="2309" max="2309" width="8.77734375" style="3" hidden="1" customWidth="1"/>
    <col min="2310" max="2310" width="12.44140625" style="3" hidden="1" customWidth="1"/>
    <col min="2311" max="2311" width="12.21875" style="3" hidden="1" customWidth="1"/>
    <col min="2312" max="2557" width="0" style="3" hidden="1"/>
    <col min="2558" max="2558" width="19" style="3" hidden="1" customWidth="1"/>
    <col min="2559" max="2559" width="12.77734375" style="3" hidden="1" customWidth="1"/>
    <col min="2560" max="2560" width="10.21875" style="3" hidden="1" customWidth="1"/>
    <col min="2561" max="2561" width="12.77734375" style="3" hidden="1" customWidth="1"/>
    <col min="2562" max="2562" width="10.21875" style="3" hidden="1" customWidth="1"/>
    <col min="2563" max="2563" width="10.77734375" style="3" hidden="1" customWidth="1"/>
    <col min="2564" max="2564" width="7.77734375" style="3" hidden="1" customWidth="1"/>
    <col min="2565" max="2565" width="8.77734375" style="3" hidden="1" customWidth="1"/>
    <col min="2566" max="2566" width="12.44140625" style="3" hidden="1" customWidth="1"/>
    <col min="2567" max="2567" width="12.21875" style="3" hidden="1" customWidth="1"/>
    <col min="2568" max="2813" width="0" style="3" hidden="1"/>
    <col min="2814" max="2814" width="19" style="3" hidden="1" customWidth="1"/>
    <col min="2815" max="2815" width="12.77734375" style="3" hidden="1" customWidth="1"/>
    <col min="2816" max="2816" width="10.21875" style="3" hidden="1" customWidth="1"/>
    <col min="2817" max="2817" width="12.77734375" style="3" hidden="1" customWidth="1"/>
    <col min="2818" max="2818" width="10.21875" style="3" hidden="1" customWidth="1"/>
    <col min="2819" max="2819" width="10.77734375" style="3" hidden="1" customWidth="1"/>
    <col min="2820" max="2820" width="7.77734375" style="3" hidden="1" customWidth="1"/>
    <col min="2821" max="2821" width="8.77734375" style="3" hidden="1" customWidth="1"/>
    <col min="2822" max="2822" width="12.44140625" style="3" hidden="1" customWidth="1"/>
    <col min="2823" max="2823" width="12.21875" style="3" hidden="1" customWidth="1"/>
    <col min="2824" max="3069" width="0" style="3" hidden="1"/>
    <col min="3070" max="3070" width="19" style="3" hidden="1" customWidth="1"/>
    <col min="3071" max="3071" width="12.77734375" style="3" hidden="1" customWidth="1"/>
    <col min="3072" max="3072" width="10.21875" style="3" hidden="1" customWidth="1"/>
    <col min="3073" max="3073" width="12.77734375" style="3" hidden="1" customWidth="1"/>
    <col min="3074" max="3074" width="10.21875" style="3" hidden="1" customWidth="1"/>
    <col min="3075" max="3075" width="10.77734375" style="3" hidden="1" customWidth="1"/>
    <col min="3076" max="3076" width="7.77734375" style="3" hidden="1" customWidth="1"/>
    <col min="3077" max="3077" width="8.77734375" style="3" hidden="1" customWidth="1"/>
    <col min="3078" max="3078" width="12.44140625" style="3" hidden="1" customWidth="1"/>
    <col min="3079" max="3079" width="12.21875" style="3" hidden="1" customWidth="1"/>
    <col min="3080" max="3325" width="0" style="3" hidden="1"/>
    <col min="3326" max="3326" width="19" style="3" hidden="1" customWidth="1"/>
    <col min="3327" max="3327" width="12.77734375" style="3" hidden="1" customWidth="1"/>
    <col min="3328" max="3328" width="10.21875" style="3" hidden="1" customWidth="1"/>
    <col min="3329" max="3329" width="12.77734375" style="3" hidden="1" customWidth="1"/>
    <col min="3330" max="3330" width="10.21875" style="3" hidden="1" customWidth="1"/>
    <col min="3331" max="3331" width="10.77734375" style="3" hidden="1" customWidth="1"/>
    <col min="3332" max="3332" width="7.77734375" style="3" hidden="1" customWidth="1"/>
    <col min="3333" max="3333" width="8.77734375" style="3" hidden="1" customWidth="1"/>
    <col min="3334" max="3334" width="12.44140625" style="3" hidden="1" customWidth="1"/>
    <col min="3335" max="3335" width="12.21875" style="3" hidden="1" customWidth="1"/>
    <col min="3336" max="3581" width="0" style="3" hidden="1"/>
    <col min="3582" max="3582" width="19" style="3" hidden="1" customWidth="1"/>
    <col min="3583" max="3583" width="12.77734375" style="3" hidden="1" customWidth="1"/>
    <col min="3584" max="3584" width="10.21875" style="3" hidden="1" customWidth="1"/>
    <col min="3585" max="3585" width="12.77734375" style="3" hidden="1" customWidth="1"/>
    <col min="3586" max="3586" width="10.21875" style="3" hidden="1" customWidth="1"/>
    <col min="3587" max="3587" width="10.77734375" style="3" hidden="1" customWidth="1"/>
    <col min="3588" max="3588" width="7.77734375" style="3" hidden="1" customWidth="1"/>
    <col min="3589" max="3589" width="8.77734375" style="3" hidden="1" customWidth="1"/>
    <col min="3590" max="3590" width="12.44140625" style="3" hidden="1" customWidth="1"/>
    <col min="3591" max="3591" width="12.21875" style="3" hidden="1" customWidth="1"/>
    <col min="3592" max="3837" width="0" style="3" hidden="1"/>
    <col min="3838" max="3838" width="19" style="3" hidden="1" customWidth="1"/>
    <col min="3839" max="3839" width="12.77734375" style="3" hidden="1" customWidth="1"/>
    <col min="3840" max="3840" width="10.21875" style="3" hidden="1" customWidth="1"/>
    <col min="3841" max="3841" width="12.77734375" style="3" hidden="1" customWidth="1"/>
    <col min="3842" max="3842" width="10.21875" style="3" hidden="1" customWidth="1"/>
    <col min="3843" max="3843" width="10.77734375" style="3" hidden="1" customWidth="1"/>
    <col min="3844" max="3844" width="7.77734375" style="3" hidden="1" customWidth="1"/>
    <col min="3845" max="3845" width="8.77734375" style="3" hidden="1" customWidth="1"/>
    <col min="3846" max="3846" width="12.44140625" style="3" hidden="1" customWidth="1"/>
    <col min="3847" max="3847" width="12.21875" style="3" hidden="1" customWidth="1"/>
    <col min="3848" max="4093" width="0" style="3" hidden="1"/>
    <col min="4094" max="4094" width="19" style="3" hidden="1" customWidth="1"/>
    <col min="4095" max="4095" width="12.77734375" style="3" hidden="1" customWidth="1"/>
    <col min="4096" max="4096" width="10.21875" style="3" hidden="1" customWidth="1"/>
    <col min="4097" max="4097" width="12.77734375" style="3" hidden="1" customWidth="1"/>
    <col min="4098" max="4098" width="10.21875" style="3" hidden="1" customWidth="1"/>
    <col min="4099" max="4099" width="10.77734375" style="3" hidden="1" customWidth="1"/>
    <col min="4100" max="4100" width="7.77734375" style="3" hidden="1" customWidth="1"/>
    <col min="4101" max="4101" width="8.77734375" style="3" hidden="1" customWidth="1"/>
    <col min="4102" max="4102" width="12.44140625" style="3" hidden="1" customWidth="1"/>
    <col min="4103" max="4103" width="12.21875" style="3" hidden="1" customWidth="1"/>
    <col min="4104" max="4349" width="0" style="3" hidden="1"/>
    <col min="4350" max="4350" width="19" style="3" hidden="1" customWidth="1"/>
    <col min="4351" max="4351" width="12.77734375" style="3" hidden="1" customWidth="1"/>
    <col min="4352" max="4352" width="10.21875" style="3" hidden="1" customWidth="1"/>
    <col min="4353" max="4353" width="12.77734375" style="3" hidden="1" customWidth="1"/>
    <col min="4354" max="4354" width="10.21875" style="3" hidden="1" customWidth="1"/>
    <col min="4355" max="4355" width="10.77734375" style="3" hidden="1" customWidth="1"/>
    <col min="4356" max="4356" width="7.77734375" style="3" hidden="1" customWidth="1"/>
    <col min="4357" max="4357" width="8.77734375" style="3" hidden="1" customWidth="1"/>
    <col min="4358" max="4358" width="12.44140625" style="3" hidden="1" customWidth="1"/>
    <col min="4359" max="4359" width="12.21875" style="3" hidden="1" customWidth="1"/>
    <col min="4360" max="4605" width="0" style="3" hidden="1"/>
    <col min="4606" max="4606" width="19" style="3" hidden="1" customWidth="1"/>
    <col min="4607" max="4607" width="12.77734375" style="3" hidden="1" customWidth="1"/>
    <col min="4608" max="4608" width="10.21875" style="3" hidden="1" customWidth="1"/>
    <col min="4609" max="4609" width="12.77734375" style="3" hidden="1" customWidth="1"/>
    <col min="4610" max="4610" width="10.21875" style="3" hidden="1" customWidth="1"/>
    <col min="4611" max="4611" width="10.77734375" style="3" hidden="1" customWidth="1"/>
    <col min="4612" max="4612" width="7.77734375" style="3" hidden="1" customWidth="1"/>
    <col min="4613" max="4613" width="8.77734375" style="3" hidden="1" customWidth="1"/>
    <col min="4614" max="4614" width="12.44140625" style="3" hidden="1" customWidth="1"/>
    <col min="4615" max="4615" width="12.21875" style="3" hidden="1" customWidth="1"/>
    <col min="4616" max="4861" width="0" style="3" hidden="1"/>
    <col min="4862" max="4862" width="19" style="3" hidden="1" customWidth="1"/>
    <col min="4863" max="4863" width="12.77734375" style="3" hidden="1" customWidth="1"/>
    <col min="4864" max="4864" width="10.21875" style="3" hidden="1" customWidth="1"/>
    <col min="4865" max="4865" width="12.77734375" style="3" hidden="1" customWidth="1"/>
    <col min="4866" max="4866" width="10.21875" style="3" hidden="1" customWidth="1"/>
    <col min="4867" max="4867" width="10.77734375" style="3" hidden="1" customWidth="1"/>
    <col min="4868" max="4868" width="7.77734375" style="3" hidden="1" customWidth="1"/>
    <col min="4869" max="4869" width="8.77734375" style="3" hidden="1" customWidth="1"/>
    <col min="4870" max="4870" width="12.44140625" style="3" hidden="1" customWidth="1"/>
    <col min="4871" max="4871" width="12.21875" style="3" hidden="1" customWidth="1"/>
    <col min="4872" max="5117" width="0" style="3" hidden="1"/>
    <col min="5118" max="5118" width="19" style="3" hidden="1" customWidth="1"/>
    <col min="5119" max="5119" width="12.77734375" style="3" hidden="1" customWidth="1"/>
    <col min="5120" max="5120" width="10.21875" style="3" hidden="1" customWidth="1"/>
    <col min="5121" max="5121" width="12.77734375" style="3" hidden="1" customWidth="1"/>
    <col min="5122" max="5122" width="10.21875" style="3" hidden="1" customWidth="1"/>
    <col min="5123" max="5123" width="10.77734375" style="3" hidden="1" customWidth="1"/>
    <col min="5124" max="5124" width="7.77734375" style="3" hidden="1" customWidth="1"/>
    <col min="5125" max="5125" width="8.77734375" style="3" hidden="1" customWidth="1"/>
    <col min="5126" max="5126" width="12.44140625" style="3" hidden="1" customWidth="1"/>
    <col min="5127" max="5127" width="12.21875" style="3" hidden="1" customWidth="1"/>
    <col min="5128" max="5373" width="0" style="3" hidden="1"/>
    <col min="5374" max="5374" width="19" style="3" hidden="1" customWidth="1"/>
    <col min="5375" max="5375" width="12.77734375" style="3" hidden="1" customWidth="1"/>
    <col min="5376" max="5376" width="10.21875" style="3" hidden="1" customWidth="1"/>
    <col min="5377" max="5377" width="12.77734375" style="3" hidden="1" customWidth="1"/>
    <col min="5378" max="5378" width="10.21875" style="3" hidden="1" customWidth="1"/>
    <col min="5379" max="5379" width="10.77734375" style="3" hidden="1" customWidth="1"/>
    <col min="5380" max="5380" width="7.77734375" style="3" hidden="1" customWidth="1"/>
    <col min="5381" max="5381" width="8.77734375" style="3" hidden="1" customWidth="1"/>
    <col min="5382" max="5382" width="12.44140625" style="3" hidden="1" customWidth="1"/>
    <col min="5383" max="5383" width="12.21875" style="3" hidden="1" customWidth="1"/>
    <col min="5384" max="5629" width="0" style="3" hidden="1"/>
    <col min="5630" max="5630" width="19" style="3" hidden="1" customWidth="1"/>
    <col min="5631" max="5631" width="12.77734375" style="3" hidden="1" customWidth="1"/>
    <col min="5632" max="5632" width="10.21875" style="3" hidden="1" customWidth="1"/>
    <col min="5633" max="5633" width="12.77734375" style="3" hidden="1" customWidth="1"/>
    <col min="5634" max="5634" width="10.21875" style="3" hidden="1" customWidth="1"/>
    <col min="5635" max="5635" width="10.77734375" style="3" hidden="1" customWidth="1"/>
    <col min="5636" max="5636" width="7.77734375" style="3" hidden="1" customWidth="1"/>
    <col min="5637" max="5637" width="8.77734375" style="3" hidden="1" customWidth="1"/>
    <col min="5638" max="5638" width="12.44140625" style="3" hidden="1" customWidth="1"/>
    <col min="5639" max="5639" width="12.21875" style="3" hidden="1" customWidth="1"/>
    <col min="5640" max="5885" width="0" style="3" hidden="1"/>
    <col min="5886" max="5886" width="19" style="3" hidden="1" customWidth="1"/>
    <col min="5887" max="5887" width="12.77734375" style="3" hidden="1" customWidth="1"/>
    <col min="5888" max="5888" width="10.21875" style="3" hidden="1" customWidth="1"/>
    <col min="5889" max="5889" width="12.77734375" style="3" hidden="1" customWidth="1"/>
    <col min="5890" max="5890" width="10.21875" style="3" hidden="1" customWidth="1"/>
    <col min="5891" max="5891" width="10.77734375" style="3" hidden="1" customWidth="1"/>
    <col min="5892" max="5892" width="7.77734375" style="3" hidden="1" customWidth="1"/>
    <col min="5893" max="5893" width="8.77734375" style="3" hidden="1" customWidth="1"/>
    <col min="5894" max="5894" width="12.44140625" style="3" hidden="1" customWidth="1"/>
    <col min="5895" max="5895" width="12.21875" style="3" hidden="1" customWidth="1"/>
    <col min="5896" max="6141" width="0" style="3" hidden="1"/>
    <col min="6142" max="6142" width="19" style="3" hidden="1" customWidth="1"/>
    <col min="6143" max="6143" width="12.77734375" style="3" hidden="1" customWidth="1"/>
    <col min="6144" max="6144" width="10.21875" style="3" hidden="1" customWidth="1"/>
    <col min="6145" max="6145" width="12.77734375" style="3" hidden="1" customWidth="1"/>
    <col min="6146" max="6146" width="10.21875" style="3" hidden="1" customWidth="1"/>
    <col min="6147" max="6147" width="10.77734375" style="3" hidden="1" customWidth="1"/>
    <col min="6148" max="6148" width="7.77734375" style="3" hidden="1" customWidth="1"/>
    <col min="6149" max="6149" width="8.77734375" style="3" hidden="1" customWidth="1"/>
    <col min="6150" max="6150" width="12.44140625" style="3" hidden="1" customWidth="1"/>
    <col min="6151" max="6151" width="12.21875" style="3" hidden="1" customWidth="1"/>
    <col min="6152" max="6397" width="0" style="3" hidden="1"/>
    <col min="6398" max="6398" width="19" style="3" hidden="1" customWidth="1"/>
    <col min="6399" max="6399" width="12.77734375" style="3" hidden="1" customWidth="1"/>
    <col min="6400" max="6400" width="10.21875" style="3" hidden="1" customWidth="1"/>
    <col min="6401" max="6401" width="12.77734375" style="3" hidden="1" customWidth="1"/>
    <col min="6402" max="6402" width="10.21875" style="3" hidden="1" customWidth="1"/>
    <col min="6403" max="6403" width="10.77734375" style="3" hidden="1" customWidth="1"/>
    <col min="6404" max="6404" width="7.77734375" style="3" hidden="1" customWidth="1"/>
    <col min="6405" max="6405" width="8.77734375" style="3" hidden="1" customWidth="1"/>
    <col min="6406" max="6406" width="12.44140625" style="3" hidden="1" customWidth="1"/>
    <col min="6407" max="6407" width="12.21875" style="3" hidden="1" customWidth="1"/>
    <col min="6408" max="6653" width="0" style="3" hidden="1"/>
    <col min="6654" max="6654" width="19" style="3" hidden="1" customWidth="1"/>
    <col min="6655" max="6655" width="12.77734375" style="3" hidden="1" customWidth="1"/>
    <col min="6656" max="6656" width="10.21875" style="3" hidden="1" customWidth="1"/>
    <col min="6657" max="6657" width="12.77734375" style="3" hidden="1" customWidth="1"/>
    <col min="6658" max="6658" width="10.21875" style="3" hidden="1" customWidth="1"/>
    <col min="6659" max="6659" width="10.77734375" style="3" hidden="1" customWidth="1"/>
    <col min="6660" max="6660" width="7.77734375" style="3" hidden="1" customWidth="1"/>
    <col min="6661" max="6661" width="8.77734375" style="3" hidden="1" customWidth="1"/>
    <col min="6662" max="6662" width="12.44140625" style="3" hidden="1" customWidth="1"/>
    <col min="6663" max="6663" width="12.21875" style="3" hidden="1" customWidth="1"/>
    <col min="6664" max="6909" width="0" style="3" hidden="1"/>
    <col min="6910" max="6910" width="19" style="3" hidden="1" customWidth="1"/>
    <col min="6911" max="6911" width="12.77734375" style="3" hidden="1" customWidth="1"/>
    <col min="6912" max="6912" width="10.21875" style="3" hidden="1" customWidth="1"/>
    <col min="6913" max="6913" width="12.77734375" style="3" hidden="1" customWidth="1"/>
    <col min="6914" max="6914" width="10.21875" style="3" hidden="1" customWidth="1"/>
    <col min="6915" max="6915" width="10.77734375" style="3" hidden="1" customWidth="1"/>
    <col min="6916" max="6916" width="7.77734375" style="3" hidden="1" customWidth="1"/>
    <col min="6917" max="6917" width="8.77734375" style="3" hidden="1" customWidth="1"/>
    <col min="6918" max="6918" width="12.44140625" style="3" hidden="1" customWidth="1"/>
    <col min="6919" max="6919" width="12.21875" style="3" hidden="1" customWidth="1"/>
    <col min="6920" max="7165" width="0" style="3" hidden="1"/>
    <col min="7166" max="7166" width="19" style="3" hidden="1" customWidth="1"/>
    <col min="7167" max="7167" width="12.77734375" style="3" hidden="1" customWidth="1"/>
    <col min="7168" max="7168" width="10.21875" style="3" hidden="1" customWidth="1"/>
    <col min="7169" max="7169" width="12.77734375" style="3" hidden="1" customWidth="1"/>
    <col min="7170" max="7170" width="10.21875" style="3" hidden="1" customWidth="1"/>
    <col min="7171" max="7171" width="10.77734375" style="3" hidden="1" customWidth="1"/>
    <col min="7172" max="7172" width="7.77734375" style="3" hidden="1" customWidth="1"/>
    <col min="7173" max="7173" width="8.77734375" style="3" hidden="1" customWidth="1"/>
    <col min="7174" max="7174" width="12.44140625" style="3" hidden="1" customWidth="1"/>
    <col min="7175" max="7175" width="12.21875" style="3" hidden="1" customWidth="1"/>
    <col min="7176" max="7421" width="0" style="3" hidden="1"/>
    <col min="7422" max="7422" width="19" style="3" hidden="1" customWidth="1"/>
    <col min="7423" max="7423" width="12.77734375" style="3" hidden="1" customWidth="1"/>
    <col min="7424" max="7424" width="10.21875" style="3" hidden="1" customWidth="1"/>
    <col min="7425" max="7425" width="12.77734375" style="3" hidden="1" customWidth="1"/>
    <col min="7426" max="7426" width="10.21875" style="3" hidden="1" customWidth="1"/>
    <col min="7427" max="7427" width="10.77734375" style="3" hidden="1" customWidth="1"/>
    <col min="7428" max="7428" width="7.77734375" style="3" hidden="1" customWidth="1"/>
    <col min="7429" max="7429" width="8.77734375" style="3" hidden="1" customWidth="1"/>
    <col min="7430" max="7430" width="12.44140625" style="3" hidden="1" customWidth="1"/>
    <col min="7431" max="7431" width="12.21875" style="3" hidden="1" customWidth="1"/>
    <col min="7432" max="7677" width="0" style="3" hidden="1"/>
    <col min="7678" max="7678" width="19" style="3" hidden="1" customWidth="1"/>
    <col min="7679" max="7679" width="12.77734375" style="3" hidden="1" customWidth="1"/>
    <col min="7680" max="7680" width="10.21875" style="3" hidden="1" customWidth="1"/>
    <col min="7681" max="7681" width="12.77734375" style="3" hidden="1" customWidth="1"/>
    <col min="7682" max="7682" width="10.21875" style="3" hidden="1" customWidth="1"/>
    <col min="7683" max="7683" width="10.77734375" style="3" hidden="1" customWidth="1"/>
    <col min="7684" max="7684" width="7.77734375" style="3" hidden="1" customWidth="1"/>
    <col min="7685" max="7685" width="8.77734375" style="3" hidden="1" customWidth="1"/>
    <col min="7686" max="7686" width="12.44140625" style="3" hidden="1" customWidth="1"/>
    <col min="7687" max="7687" width="12.21875" style="3" hidden="1" customWidth="1"/>
    <col min="7688" max="7933" width="0" style="3" hidden="1"/>
    <col min="7934" max="7934" width="19" style="3" hidden="1" customWidth="1"/>
    <col min="7935" max="7935" width="12.77734375" style="3" hidden="1" customWidth="1"/>
    <col min="7936" max="7936" width="10.21875" style="3" hidden="1" customWidth="1"/>
    <col min="7937" max="7937" width="12.77734375" style="3" hidden="1" customWidth="1"/>
    <col min="7938" max="7938" width="10.21875" style="3" hidden="1" customWidth="1"/>
    <col min="7939" max="7939" width="10.77734375" style="3" hidden="1" customWidth="1"/>
    <col min="7940" max="7940" width="7.77734375" style="3" hidden="1" customWidth="1"/>
    <col min="7941" max="7941" width="8.77734375" style="3" hidden="1" customWidth="1"/>
    <col min="7942" max="7942" width="12.44140625" style="3" hidden="1" customWidth="1"/>
    <col min="7943" max="7943" width="12.21875" style="3" hidden="1" customWidth="1"/>
    <col min="7944" max="8189" width="0" style="3" hidden="1"/>
    <col min="8190" max="8190" width="19" style="3" hidden="1" customWidth="1"/>
    <col min="8191" max="8191" width="12.77734375" style="3" hidden="1" customWidth="1"/>
    <col min="8192" max="8192" width="10.21875" style="3" hidden="1" customWidth="1"/>
    <col min="8193" max="8193" width="12.77734375" style="3" hidden="1" customWidth="1"/>
    <col min="8194" max="8194" width="10.21875" style="3" hidden="1" customWidth="1"/>
    <col min="8195" max="8195" width="10.77734375" style="3" hidden="1" customWidth="1"/>
    <col min="8196" max="8196" width="7.77734375" style="3" hidden="1" customWidth="1"/>
    <col min="8197" max="8197" width="8.77734375" style="3" hidden="1" customWidth="1"/>
    <col min="8198" max="8198" width="12.44140625" style="3" hidden="1" customWidth="1"/>
    <col min="8199" max="8199" width="12.21875" style="3" hidden="1" customWidth="1"/>
    <col min="8200" max="8445" width="0" style="3" hidden="1"/>
    <col min="8446" max="8446" width="19" style="3" hidden="1" customWidth="1"/>
    <col min="8447" max="8447" width="12.77734375" style="3" hidden="1" customWidth="1"/>
    <col min="8448" max="8448" width="10.21875" style="3" hidden="1" customWidth="1"/>
    <col min="8449" max="8449" width="12.77734375" style="3" hidden="1" customWidth="1"/>
    <col min="8450" max="8450" width="10.21875" style="3" hidden="1" customWidth="1"/>
    <col min="8451" max="8451" width="10.77734375" style="3" hidden="1" customWidth="1"/>
    <col min="8452" max="8452" width="7.77734375" style="3" hidden="1" customWidth="1"/>
    <col min="8453" max="8453" width="8.77734375" style="3" hidden="1" customWidth="1"/>
    <col min="8454" max="8454" width="12.44140625" style="3" hidden="1" customWidth="1"/>
    <col min="8455" max="8455" width="12.21875" style="3" hidden="1" customWidth="1"/>
    <col min="8456" max="8701" width="0" style="3" hidden="1"/>
    <col min="8702" max="8702" width="19" style="3" hidden="1" customWidth="1"/>
    <col min="8703" max="8703" width="12.77734375" style="3" hidden="1" customWidth="1"/>
    <col min="8704" max="8704" width="10.21875" style="3" hidden="1" customWidth="1"/>
    <col min="8705" max="8705" width="12.77734375" style="3" hidden="1" customWidth="1"/>
    <col min="8706" max="8706" width="10.21875" style="3" hidden="1" customWidth="1"/>
    <col min="8707" max="8707" width="10.77734375" style="3" hidden="1" customWidth="1"/>
    <col min="8708" max="8708" width="7.77734375" style="3" hidden="1" customWidth="1"/>
    <col min="8709" max="8709" width="8.77734375" style="3" hidden="1" customWidth="1"/>
    <col min="8710" max="8710" width="12.44140625" style="3" hidden="1" customWidth="1"/>
    <col min="8711" max="8711" width="12.21875" style="3" hidden="1" customWidth="1"/>
    <col min="8712" max="8957" width="0" style="3" hidden="1"/>
    <col min="8958" max="8958" width="19" style="3" hidden="1" customWidth="1"/>
    <col min="8959" max="8959" width="12.77734375" style="3" hidden="1" customWidth="1"/>
    <col min="8960" max="8960" width="10.21875" style="3" hidden="1" customWidth="1"/>
    <col min="8961" max="8961" width="12.77734375" style="3" hidden="1" customWidth="1"/>
    <col min="8962" max="8962" width="10.21875" style="3" hidden="1" customWidth="1"/>
    <col min="8963" max="8963" width="10.77734375" style="3" hidden="1" customWidth="1"/>
    <col min="8964" max="8964" width="7.77734375" style="3" hidden="1" customWidth="1"/>
    <col min="8965" max="8965" width="8.77734375" style="3" hidden="1" customWidth="1"/>
    <col min="8966" max="8966" width="12.44140625" style="3" hidden="1" customWidth="1"/>
    <col min="8967" max="8967" width="12.21875" style="3" hidden="1" customWidth="1"/>
    <col min="8968" max="9213" width="0" style="3" hidden="1"/>
    <col min="9214" max="9214" width="19" style="3" hidden="1" customWidth="1"/>
    <col min="9215" max="9215" width="12.77734375" style="3" hidden="1" customWidth="1"/>
    <col min="9216" max="9216" width="10.21875" style="3" hidden="1" customWidth="1"/>
    <col min="9217" max="9217" width="12.77734375" style="3" hidden="1" customWidth="1"/>
    <col min="9218" max="9218" width="10.21875" style="3" hidden="1" customWidth="1"/>
    <col min="9219" max="9219" width="10.77734375" style="3" hidden="1" customWidth="1"/>
    <col min="9220" max="9220" width="7.77734375" style="3" hidden="1" customWidth="1"/>
    <col min="9221" max="9221" width="8.77734375" style="3" hidden="1" customWidth="1"/>
    <col min="9222" max="9222" width="12.44140625" style="3" hidden="1" customWidth="1"/>
    <col min="9223" max="9223" width="12.21875" style="3" hidden="1" customWidth="1"/>
    <col min="9224" max="9469" width="0" style="3" hidden="1"/>
    <col min="9470" max="9470" width="19" style="3" hidden="1" customWidth="1"/>
    <col min="9471" max="9471" width="12.77734375" style="3" hidden="1" customWidth="1"/>
    <col min="9472" max="9472" width="10.21875" style="3" hidden="1" customWidth="1"/>
    <col min="9473" max="9473" width="12.77734375" style="3" hidden="1" customWidth="1"/>
    <col min="9474" max="9474" width="10.21875" style="3" hidden="1" customWidth="1"/>
    <col min="9475" max="9475" width="10.77734375" style="3" hidden="1" customWidth="1"/>
    <col min="9476" max="9476" width="7.77734375" style="3" hidden="1" customWidth="1"/>
    <col min="9477" max="9477" width="8.77734375" style="3" hidden="1" customWidth="1"/>
    <col min="9478" max="9478" width="12.44140625" style="3" hidden="1" customWidth="1"/>
    <col min="9479" max="9479" width="12.21875" style="3" hidden="1" customWidth="1"/>
    <col min="9480" max="9725" width="0" style="3" hidden="1"/>
    <col min="9726" max="9726" width="19" style="3" hidden="1" customWidth="1"/>
    <col min="9727" max="9727" width="12.77734375" style="3" hidden="1" customWidth="1"/>
    <col min="9728" max="9728" width="10.21875" style="3" hidden="1" customWidth="1"/>
    <col min="9729" max="9729" width="12.77734375" style="3" hidden="1" customWidth="1"/>
    <col min="9730" max="9730" width="10.21875" style="3" hidden="1" customWidth="1"/>
    <col min="9731" max="9731" width="10.77734375" style="3" hidden="1" customWidth="1"/>
    <col min="9732" max="9732" width="7.77734375" style="3" hidden="1" customWidth="1"/>
    <col min="9733" max="9733" width="8.77734375" style="3" hidden="1" customWidth="1"/>
    <col min="9734" max="9734" width="12.44140625" style="3" hidden="1" customWidth="1"/>
    <col min="9735" max="9735" width="12.21875" style="3" hidden="1" customWidth="1"/>
    <col min="9736" max="9981" width="0" style="3" hidden="1"/>
    <col min="9982" max="9982" width="19" style="3" hidden="1" customWidth="1"/>
    <col min="9983" max="9983" width="12.77734375" style="3" hidden="1" customWidth="1"/>
    <col min="9984" max="9984" width="10.21875" style="3" hidden="1" customWidth="1"/>
    <col min="9985" max="9985" width="12.77734375" style="3" hidden="1" customWidth="1"/>
    <col min="9986" max="9986" width="10.21875" style="3" hidden="1" customWidth="1"/>
    <col min="9987" max="9987" width="10.77734375" style="3" hidden="1" customWidth="1"/>
    <col min="9988" max="9988" width="7.77734375" style="3" hidden="1" customWidth="1"/>
    <col min="9989" max="9989" width="8.77734375" style="3" hidden="1" customWidth="1"/>
    <col min="9990" max="9990" width="12.44140625" style="3" hidden="1" customWidth="1"/>
    <col min="9991" max="9991" width="12.21875" style="3" hidden="1" customWidth="1"/>
    <col min="9992" max="10237" width="0" style="3" hidden="1"/>
    <col min="10238" max="10238" width="19" style="3" hidden="1" customWidth="1"/>
    <col min="10239" max="10239" width="12.77734375" style="3" hidden="1" customWidth="1"/>
    <col min="10240" max="10240" width="10.21875" style="3" hidden="1" customWidth="1"/>
    <col min="10241" max="10241" width="12.77734375" style="3" hidden="1" customWidth="1"/>
    <col min="10242" max="10242" width="10.21875" style="3" hidden="1" customWidth="1"/>
    <col min="10243" max="10243" width="10.77734375" style="3" hidden="1" customWidth="1"/>
    <col min="10244" max="10244" width="7.77734375" style="3" hidden="1" customWidth="1"/>
    <col min="10245" max="10245" width="8.77734375" style="3" hidden="1" customWidth="1"/>
    <col min="10246" max="10246" width="12.44140625" style="3" hidden="1" customWidth="1"/>
    <col min="10247" max="10247" width="12.21875" style="3" hidden="1" customWidth="1"/>
    <col min="10248" max="10493" width="0" style="3" hidden="1"/>
    <col min="10494" max="10494" width="19" style="3" hidden="1" customWidth="1"/>
    <col min="10495" max="10495" width="12.77734375" style="3" hidden="1" customWidth="1"/>
    <col min="10496" max="10496" width="10.21875" style="3" hidden="1" customWidth="1"/>
    <col min="10497" max="10497" width="12.77734375" style="3" hidden="1" customWidth="1"/>
    <col min="10498" max="10498" width="10.21875" style="3" hidden="1" customWidth="1"/>
    <col min="10499" max="10499" width="10.77734375" style="3" hidden="1" customWidth="1"/>
    <col min="10500" max="10500" width="7.77734375" style="3" hidden="1" customWidth="1"/>
    <col min="10501" max="10501" width="8.77734375" style="3" hidden="1" customWidth="1"/>
    <col min="10502" max="10502" width="12.44140625" style="3" hidden="1" customWidth="1"/>
    <col min="10503" max="10503" width="12.21875" style="3" hidden="1" customWidth="1"/>
    <col min="10504" max="10749" width="0" style="3" hidden="1"/>
    <col min="10750" max="10750" width="19" style="3" hidden="1" customWidth="1"/>
    <col min="10751" max="10751" width="12.77734375" style="3" hidden="1" customWidth="1"/>
    <col min="10752" max="10752" width="10.21875" style="3" hidden="1" customWidth="1"/>
    <col min="10753" max="10753" width="12.77734375" style="3" hidden="1" customWidth="1"/>
    <col min="10754" max="10754" width="10.21875" style="3" hidden="1" customWidth="1"/>
    <col min="10755" max="10755" width="10.77734375" style="3" hidden="1" customWidth="1"/>
    <col min="10756" max="10756" width="7.77734375" style="3" hidden="1" customWidth="1"/>
    <col min="10757" max="10757" width="8.77734375" style="3" hidden="1" customWidth="1"/>
    <col min="10758" max="10758" width="12.44140625" style="3" hidden="1" customWidth="1"/>
    <col min="10759" max="10759" width="12.21875" style="3" hidden="1" customWidth="1"/>
    <col min="10760" max="11005" width="0" style="3" hidden="1"/>
    <col min="11006" max="11006" width="19" style="3" hidden="1" customWidth="1"/>
    <col min="11007" max="11007" width="12.77734375" style="3" hidden="1" customWidth="1"/>
    <col min="11008" max="11008" width="10.21875" style="3" hidden="1" customWidth="1"/>
    <col min="11009" max="11009" width="12.77734375" style="3" hidden="1" customWidth="1"/>
    <col min="11010" max="11010" width="10.21875" style="3" hidden="1" customWidth="1"/>
    <col min="11011" max="11011" width="10.77734375" style="3" hidden="1" customWidth="1"/>
    <col min="11012" max="11012" width="7.77734375" style="3" hidden="1" customWidth="1"/>
    <col min="11013" max="11013" width="8.77734375" style="3" hidden="1" customWidth="1"/>
    <col min="11014" max="11014" width="12.44140625" style="3" hidden="1" customWidth="1"/>
    <col min="11015" max="11015" width="12.21875" style="3" hidden="1" customWidth="1"/>
    <col min="11016" max="11261" width="0" style="3" hidden="1"/>
    <col min="11262" max="11262" width="19" style="3" hidden="1" customWidth="1"/>
    <col min="11263" max="11263" width="12.77734375" style="3" hidden="1" customWidth="1"/>
    <col min="11264" max="11264" width="10.21875" style="3" hidden="1" customWidth="1"/>
    <col min="11265" max="11265" width="12.77734375" style="3" hidden="1" customWidth="1"/>
    <col min="11266" max="11266" width="10.21875" style="3" hidden="1" customWidth="1"/>
    <col min="11267" max="11267" width="10.77734375" style="3" hidden="1" customWidth="1"/>
    <col min="11268" max="11268" width="7.77734375" style="3" hidden="1" customWidth="1"/>
    <col min="11269" max="11269" width="8.77734375" style="3" hidden="1" customWidth="1"/>
    <col min="11270" max="11270" width="12.44140625" style="3" hidden="1" customWidth="1"/>
    <col min="11271" max="11271" width="12.21875" style="3" hidden="1" customWidth="1"/>
    <col min="11272" max="11517" width="0" style="3" hidden="1"/>
    <col min="11518" max="11518" width="19" style="3" hidden="1" customWidth="1"/>
    <col min="11519" max="11519" width="12.77734375" style="3" hidden="1" customWidth="1"/>
    <col min="11520" max="11520" width="10.21875" style="3" hidden="1" customWidth="1"/>
    <col min="11521" max="11521" width="12.77734375" style="3" hidden="1" customWidth="1"/>
    <col min="11522" max="11522" width="10.21875" style="3" hidden="1" customWidth="1"/>
    <col min="11523" max="11523" width="10.77734375" style="3" hidden="1" customWidth="1"/>
    <col min="11524" max="11524" width="7.77734375" style="3" hidden="1" customWidth="1"/>
    <col min="11525" max="11525" width="8.77734375" style="3" hidden="1" customWidth="1"/>
    <col min="11526" max="11526" width="12.44140625" style="3" hidden="1" customWidth="1"/>
    <col min="11527" max="11527" width="12.21875" style="3" hidden="1" customWidth="1"/>
    <col min="11528" max="11773" width="0" style="3" hidden="1"/>
    <col min="11774" max="11774" width="19" style="3" hidden="1" customWidth="1"/>
    <col min="11775" max="11775" width="12.77734375" style="3" hidden="1" customWidth="1"/>
    <col min="11776" max="11776" width="10.21875" style="3" hidden="1" customWidth="1"/>
    <col min="11777" max="11777" width="12.77734375" style="3" hidden="1" customWidth="1"/>
    <col min="11778" max="11778" width="10.21875" style="3" hidden="1" customWidth="1"/>
    <col min="11779" max="11779" width="10.77734375" style="3" hidden="1" customWidth="1"/>
    <col min="11780" max="11780" width="7.77734375" style="3" hidden="1" customWidth="1"/>
    <col min="11781" max="11781" width="8.77734375" style="3" hidden="1" customWidth="1"/>
    <col min="11782" max="11782" width="12.44140625" style="3" hidden="1" customWidth="1"/>
    <col min="11783" max="11783" width="12.21875" style="3" hidden="1" customWidth="1"/>
    <col min="11784" max="12029" width="0" style="3" hidden="1"/>
    <col min="12030" max="12030" width="19" style="3" hidden="1" customWidth="1"/>
    <col min="12031" max="12031" width="12.77734375" style="3" hidden="1" customWidth="1"/>
    <col min="12032" max="12032" width="10.21875" style="3" hidden="1" customWidth="1"/>
    <col min="12033" max="12033" width="12.77734375" style="3" hidden="1" customWidth="1"/>
    <col min="12034" max="12034" width="10.21875" style="3" hidden="1" customWidth="1"/>
    <col min="12035" max="12035" width="10.77734375" style="3" hidden="1" customWidth="1"/>
    <col min="12036" max="12036" width="7.77734375" style="3" hidden="1" customWidth="1"/>
    <col min="12037" max="12037" width="8.77734375" style="3" hidden="1" customWidth="1"/>
    <col min="12038" max="12038" width="12.44140625" style="3" hidden="1" customWidth="1"/>
    <col min="12039" max="12039" width="12.21875" style="3" hidden="1" customWidth="1"/>
    <col min="12040" max="12285" width="0" style="3" hidden="1"/>
    <col min="12286" max="12286" width="19" style="3" hidden="1" customWidth="1"/>
    <col min="12287" max="12287" width="12.77734375" style="3" hidden="1" customWidth="1"/>
    <col min="12288" max="12288" width="10.21875" style="3" hidden="1" customWidth="1"/>
    <col min="12289" max="12289" width="12.77734375" style="3" hidden="1" customWidth="1"/>
    <col min="12290" max="12290" width="10.21875" style="3" hidden="1" customWidth="1"/>
    <col min="12291" max="12291" width="10.77734375" style="3" hidden="1" customWidth="1"/>
    <col min="12292" max="12292" width="7.77734375" style="3" hidden="1" customWidth="1"/>
    <col min="12293" max="12293" width="8.77734375" style="3" hidden="1" customWidth="1"/>
    <col min="12294" max="12294" width="12.44140625" style="3" hidden="1" customWidth="1"/>
    <col min="12295" max="12295" width="12.21875" style="3" hidden="1" customWidth="1"/>
    <col min="12296" max="12541" width="0" style="3" hidden="1"/>
    <col min="12542" max="12542" width="19" style="3" hidden="1" customWidth="1"/>
    <col min="12543" max="12543" width="12.77734375" style="3" hidden="1" customWidth="1"/>
    <col min="12544" max="12544" width="10.21875" style="3" hidden="1" customWidth="1"/>
    <col min="12545" max="12545" width="12.77734375" style="3" hidden="1" customWidth="1"/>
    <col min="12546" max="12546" width="10.21875" style="3" hidden="1" customWidth="1"/>
    <col min="12547" max="12547" width="10.77734375" style="3" hidden="1" customWidth="1"/>
    <col min="12548" max="12548" width="7.77734375" style="3" hidden="1" customWidth="1"/>
    <col min="12549" max="12549" width="8.77734375" style="3" hidden="1" customWidth="1"/>
    <col min="12550" max="12550" width="12.44140625" style="3" hidden="1" customWidth="1"/>
    <col min="12551" max="12551" width="12.21875" style="3" hidden="1" customWidth="1"/>
    <col min="12552" max="12797" width="0" style="3" hidden="1"/>
    <col min="12798" max="12798" width="19" style="3" hidden="1" customWidth="1"/>
    <col min="12799" max="12799" width="12.77734375" style="3" hidden="1" customWidth="1"/>
    <col min="12800" max="12800" width="10.21875" style="3" hidden="1" customWidth="1"/>
    <col min="12801" max="12801" width="12.77734375" style="3" hidden="1" customWidth="1"/>
    <col min="12802" max="12802" width="10.21875" style="3" hidden="1" customWidth="1"/>
    <col min="12803" max="12803" width="10.77734375" style="3" hidden="1" customWidth="1"/>
    <col min="12804" max="12804" width="7.77734375" style="3" hidden="1" customWidth="1"/>
    <col min="12805" max="12805" width="8.77734375" style="3" hidden="1" customWidth="1"/>
    <col min="12806" max="12806" width="12.44140625" style="3" hidden="1" customWidth="1"/>
    <col min="12807" max="12807" width="12.21875" style="3" hidden="1" customWidth="1"/>
    <col min="12808" max="13053" width="0" style="3" hidden="1"/>
    <col min="13054" max="13054" width="19" style="3" hidden="1" customWidth="1"/>
    <col min="13055" max="13055" width="12.77734375" style="3" hidden="1" customWidth="1"/>
    <col min="13056" max="13056" width="10.21875" style="3" hidden="1" customWidth="1"/>
    <col min="13057" max="13057" width="12.77734375" style="3" hidden="1" customWidth="1"/>
    <col min="13058" max="13058" width="10.21875" style="3" hidden="1" customWidth="1"/>
    <col min="13059" max="13059" width="10.77734375" style="3" hidden="1" customWidth="1"/>
    <col min="13060" max="13060" width="7.77734375" style="3" hidden="1" customWidth="1"/>
    <col min="13061" max="13061" width="8.77734375" style="3" hidden="1" customWidth="1"/>
    <col min="13062" max="13062" width="12.44140625" style="3" hidden="1" customWidth="1"/>
    <col min="13063" max="13063" width="12.21875" style="3" hidden="1" customWidth="1"/>
    <col min="13064" max="13309" width="0" style="3" hidden="1"/>
    <col min="13310" max="13310" width="19" style="3" hidden="1" customWidth="1"/>
    <col min="13311" max="13311" width="12.77734375" style="3" hidden="1" customWidth="1"/>
    <col min="13312" max="13312" width="10.21875" style="3" hidden="1" customWidth="1"/>
    <col min="13313" max="13313" width="12.77734375" style="3" hidden="1" customWidth="1"/>
    <col min="13314" max="13314" width="10.21875" style="3" hidden="1" customWidth="1"/>
    <col min="13315" max="13315" width="10.77734375" style="3" hidden="1" customWidth="1"/>
    <col min="13316" max="13316" width="7.77734375" style="3" hidden="1" customWidth="1"/>
    <col min="13317" max="13317" width="8.77734375" style="3" hidden="1" customWidth="1"/>
    <col min="13318" max="13318" width="12.44140625" style="3" hidden="1" customWidth="1"/>
    <col min="13319" max="13319" width="12.21875" style="3" hidden="1" customWidth="1"/>
    <col min="13320" max="13565" width="0" style="3" hidden="1"/>
    <col min="13566" max="13566" width="19" style="3" hidden="1" customWidth="1"/>
    <col min="13567" max="13567" width="12.77734375" style="3" hidden="1" customWidth="1"/>
    <col min="13568" max="13568" width="10.21875" style="3" hidden="1" customWidth="1"/>
    <col min="13569" max="13569" width="12.77734375" style="3" hidden="1" customWidth="1"/>
    <col min="13570" max="13570" width="10.21875" style="3" hidden="1" customWidth="1"/>
    <col min="13571" max="13571" width="10.77734375" style="3" hidden="1" customWidth="1"/>
    <col min="13572" max="13572" width="7.77734375" style="3" hidden="1" customWidth="1"/>
    <col min="13573" max="13573" width="8.77734375" style="3" hidden="1" customWidth="1"/>
    <col min="13574" max="13574" width="12.44140625" style="3" hidden="1" customWidth="1"/>
    <col min="13575" max="13575" width="12.21875" style="3" hidden="1" customWidth="1"/>
    <col min="13576" max="13821" width="0" style="3" hidden="1"/>
    <col min="13822" max="13822" width="19" style="3" hidden="1" customWidth="1"/>
    <col min="13823" max="13823" width="12.77734375" style="3" hidden="1" customWidth="1"/>
    <col min="13824" max="13824" width="10.21875" style="3" hidden="1" customWidth="1"/>
    <col min="13825" max="13825" width="12.77734375" style="3" hidden="1" customWidth="1"/>
    <col min="13826" max="13826" width="10.21875" style="3" hidden="1" customWidth="1"/>
    <col min="13827" max="13827" width="10.77734375" style="3" hidden="1" customWidth="1"/>
    <col min="13828" max="13828" width="7.77734375" style="3" hidden="1" customWidth="1"/>
    <col min="13829" max="13829" width="8.77734375" style="3" hidden="1" customWidth="1"/>
    <col min="13830" max="13830" width="12.44140625" style="3" hidden="1" customWidth="1"/>
    <col min="13831" max="13831" width="12.21875" style="3" hidden="1" customWidth="1"/>
    <col min="13832" max="14077" width="0" style="3" hidden="1"/>
    <col min="14078" max="14078" width="19" style="3" hidden="1" customWidth="1"/>
    <col min="14079" max="14079" width="12.77734375" style="3" hidden="1" customWidth="1"/>
    <col min="14080" max="14080" width="10.21875" style="3" hidden="1" customWidth="1"/>
    <col min="14081" max="14081" width="12.77734375" style="3" hidden="1" customWidth="1"/>
    <col min="14082" max="14082" width="10.21875" style="3" hidden="1" customWidth="1"/>
    <col min="14083" max="14083" width="10.77734375" style="3" hidden="1" customWidth="1"/>
    <col min="14084" max="14084" width="7.77734375" style="3" hidden="1" customWidth="1"/>
    <col min="14085" max="14085" width="8.77734375" style="3" hidden="1" customWidth="1"/>
    <col min="14086" max="14086" width="12.44140625" style="3" hidden="1" customWidth="1"/>
    <col min="14087" max="14087" width="12.21875" style="3" hidden="1" customWidth="1"/>
    <col min="14088" max="14333" width="0" style="3" hidden="1"/>
    <col min="14334" max="14334" width="19" style="3" hidden="1" customWidth="1"/>
    <col min="14335" max="14335" width="12.77734375" style="3" hidden="1" customWidth="1"/>
    <col min="14336" max="14336" width="10.21875" style="3" hidden="1" customWidth="1"/>
    <col min="14337" max="14337" width="12.77734375" style="3" hidden="1" customWidth="1"/>
    <col min="14338" max="14338" width="10.21875" style="3" hidden="1" customWidth="1"/>
    <col min="14339" max="14339" width="10.77734375" style="3" hidden="1" customWidth="1"/>
    <col min="14340" max="14340" width="7.77734375" style="3" hidden="1" customWidth="1"/>
    <col min="14341" max="14341" width="8.77734375" style="3" hidden="1" customWidth="1"/>
    <col min="14342" max="14342" width="12.44140625" style="3" hidden="1" customWidth="1"/>
    <col min="14343" max="14343" width="12.21875" style="3" hidden="1" customWidth="1"/>
    <col min="14344" max="14589" width="0" style="3" hidden="1"/>
    <col min="14590" max="14590" width="19" style="3" hidden="1" customWidth="1"/>
    <col min="14591" max="14591" width="12.77734375" style="3" hidden="1" customWidth="1"/>
    <col min="14592" max="14592" width="10.21875" style="3" hidden="1" customWidth="1"/>
    <col min="14593" max="14593" width="12.77734375" style="3" hidden="1" customWidth="1"/>
    <col min="14594" max="14594" width="10.21875" style="3" hidden="1" customWidth="1"/>
    <col min="14595" max="14595" width="10.77734375" style="3" hidden="1" customWidth="1"/>
    <col min="14596" max="14596" width="7.77734375" style="3" hidden="1" customWidth="1"/>
    <col min="14597" max="14597" width="8.77734375" style="3" hidden="1" customWidth="1"/>
    <col min="14598" max="14598" width="12.44140625" style="3" hidden="1" customWidth="1"/>
    <col min="14599" max="14599" width="12.21875" style="3" hidden="1" customWidth="1"/>
    <col min="14600" max="14845" width="0" style="3" hidden="1"/>
    <col min="14846" max="14846" width="19" style="3" hidden="1" customWidth="1"/>
    <col min="14847" max="14847" width="12.77734375" style="3" hidden="1" customWidth="1"/>
    <col min="14848" max="14848" width="10.21875" style="3" hidden="1" customWidth="1"/>
    <col min="14849" max="14849" width="12.77734375" style="3" hidden="1" customWidth="1"/>
    <col min="14850" max="14850" width="10.21875" style="3" hidden="1" customWidth="1"/>
    <col min="14851" max="14851" width="10.77734375" style="3" hidden="1" customWidth="1"/>
    <col min="14852" max="14852" width="7.77734375" style="3" hidden="1" customWidth="1"/>
    <col min="14853" max="14853" width="8.77734375" style="3" hidden="1" customWidth="1"/>
    <col min="14854" max="14854" width="12.44140625" style="3" hidden="1" customWidth="1"/>
    <col min="14855" max="14855" width="12.21875" style="3" hidden="1" customWidth="1"/>
    <col min="14856" max="15101" width="0" style="3" hidden="1"/>
    <col min="15102" max="15102" width="19" style="3" hidden="1" customWidth="1"/>
    <col min="15103" max="15103" width="12.77734375" style="3" hidden="1" customWidth="1"/>
    <col min="15104" max="15104" width="10.21875" style="3" hidden="1" customWidth="1"/>
    <col min="15105" max="15105" width="12.77734375" style="3" hidden="1" customWidth="1"/>
    <col min="15106" max="15106" width="10.21875" style="3" hidden="1" customWidth="1"/>
    <col min="15107" max="15107" width="10.77734375" style="3" hidden="1" customWidth="1"/>
    <col min="15108" max="15108" width="7.77734375" style="3" hidden="1" customWidth="1"/>
    <col min="15109" max="15109" width="8.77734375" style="3" hidden="1" customWidth="1"/>
    <col min="15110" max="15110" width="12.44140625" style="3" hidden="1" customWidth="1"/>
    <col min="15111" max="15111" width="12.21875" style="3" hidden="1" customWidth="1"/>
    <col min="15112" max="15357" width="0" style="3" hidden="1"/>
    <col min="15358" max="15358" width="19" style="3" hidden="1" customWidth="1"/>
    <col min="15359" max="15359" width="12.77734375" style="3" hidden="1" customWidth="1"/>
    <col min="15360" max="15360" width="10.21875" style="3" hidden="1" customWidth="1"/>
    <col min="15361" max="15361" width="12.77734375" style="3" hidden="1" customWidth="1"/>
    <col min="15362" max="15362" width="10.21875" style="3" hidden="1" customWidth="1"/>
    <col min="15363" max="15363" width="10.77734375" style="3" hidden="1" customWidth="1"/>
    <col min="15364" max="15364" width="7.77734375" style="3" hidden="1" customWidth="1"/>
    <col min="15365" max="15365" width="8.77734375" style="3" hidden="1" customWidth="1"/>
    <col min="15366" max="15366" width="12.44140625" style="3" hidden="1" customWidth="1"/>
    <col min="15367" max="15367" width="12.21875" style="3" hidden="1" customWidth="1"/>
    <col min="15368" max="15613" width="0" style="3" hidden="1"/>
    <col min="15614" max="15614" width="19" style="3" hidden="1" customWidth="1"/>
    <col min="15615" max="15615" width="12.77734375" style="3" hidden="1" customWidth="1"/>
    <col min="15616" max="15616" width="10.21875" style="3" hidden="1" customWidth="1"/>
    <col min="15617" max="15617" width="12.77734375" style="3" hidden="1" customWidth="1"/>
    <col min="15618" max="15618" width="10.21875" style="3" hidden="1" customWidth="1"/>
    <col min="15619" max="15619" width="10.77734375" style="3" hidden="1" customWidth="1"/>
    <col min="15620" max="15620" width="7.77734375" style="3" hidden="1" customWidth="1"/>
    <col min="15621" max="15621" width="8.77734375" style="3" hidden="1" customWidth="1"/>
    <col min="15622" max="15622" width="12.44140625" style="3" hidden="1" customWidth="1"/>
    <col min="15623" max="15623" width="12.21875" style="3" hidden="1" customWidth="1"/>
    <col min="15624" max="15869" width="0" style="3" hidden="1"/>
    <col min="15870" max="15870" width="19" style="3" hidden="1" customWidth="1"/>
    <col min="15871" max="15871" width="12.77734375" style="3" hidden="1" customWidth="1"/>
    <col min="15872" max="15872" width="10.21875" style="3" hidden="1" customWidth="1"/>
    <col min="15873" max="15873" width="12.77734375" style="3" hidden="1" customWidth="1"/>
    <col min="15874" max="15874" width="10.21875" style="3" hidden="1" customWidth="1"/>
    <col min="15875" max="15875" width="10.77734375" style="3" hidden="1" customWidth="1"/>
    <col min="15876" max="15876" width="7.77734375" style="3" hidden="1" customWidth="1"/>
    <col min="15877" max="15877" width="8.77734375" style="3" hidden="1" customWidth="1"/>
    <col min="15878" max="15878" width="12.44140625" style="3" hidden="1" customWidth="1"/>
    <col min="15879" max="15879" width="12.21875" style="3" hidden="1" customWidth="1"/>
    <col min="15880" max="16125" width="0" style="3" hidden="1"/>
    <col min="16126" max="16126" width="19" style="3" hidden="1" customWidth="1"/>
    <col min="16127" max="16127" width="12.77734375" style="3" hidden="1" customWidth="1"/>
    <col min="16128" max="16128" width="10.21875" style="3" hidden="1" customWidth="1"/>
    <col min="16129" max="16129" width="12.77734375" style="3" hidden="1" customWidth="1"/>
    <col min="16130" max="16130" width="10.21875" style="3" hidden="1" customWidth="1"/>
    <col min="16131" max="16131" width="10.77734375" style="3" hidden="1" customWidth="1"/>
    <col min="16132" max="16132" width="7.77734375" style="3" hidden="1" customWidth="1"/>
    <col min="16133" max="16133" width="8.77734375" style="3" hidden="1" customWidth="1"/>
    <col min="16134" max="16134" width="12.44140625" style="3" hidden="1" customWidth="1"/>
    <col min="16135" max="16135" width="12.21875" style="3" hidden="1" customWidth="1"/>
    <col min="16136" max="16136" width="12.44140625" style="3" hidden="1"/>
    <col min="16137" max="16138" width="12.21875" style="3" hidden="1"/>
    <col min="16139" max="16384" width="0" style="3" hidden="1"/>
  </cols>
  <sheetData>
    <row r="1" spans="1:10" customFormat="1" x14ac:dyDescent="0.25">
      <c r="A1" s="1"/>
      <c r="B1" s="1"/>
      <c r="C1" s="1"/>
    </row>
    <row r="2" spans="1:10" s="116" customFormat="1" ht="16.2" thickBot="1" x14ac:dyDescent="0.35">
      <c r="A2" s="114" t="str">
        <f>"Tabell 3  Kostnadsutjämning "&amp;Innehåll!C28&amp;", kronor per invånare"</f>
        <v>Tabell 3  Kostnadsutjämning 2025, kronor per invånare</v>
      </c>
      <c r="B2" s="115"/>
      <c r="C2" s="115"/>
      <c r="D2" s="115"/>
      <c r="E2" s="115"/>
      <c r="F2" s="115"/>
      <c r="G2" s="115"/>
    </row>
    <row r="3" spans="1:10" x14ac:dyDescent="0.25">
      <c r="A3" s="4" t="s">
        <v>162</v>
      </c>
      <c r="B3" s="117" t="s">
        <v>33</v>
      </c>
      <c r="C3" s="118" t="s">
        <v>94</v>
      </c>
      <c r="D3" s="119"/>
      <c r="E3" s="119"/>
      <c r="F3" s="120" t="s">
        <v>84</v>
      </c>
      <c r="G3" s="120" t="s">
        <v>95</v>
      </c>
      <c r="H3" s="3"/>
    </row>
    <row r="4" spans="1:10" x14ac:dyDescent="0.25">
      <c r="A4" s="3"/>
      <c r="B4" s="121" t="s">
        <v>96</v>
      </c>
      <c r="C4" s="122" t="s">
        <v>97</v>
      </c>
      <c r="D4" s="122" t="s">
        <v>98</v>
      </c>
      <c r="E4" s="122" t="s">
        <v>99</v>
      </c>
      <c r="F4" s="123" t="s">
        <v>100</v>
      </c>
      <c r="G4" s="123" t="s">
        <v>62</v>
      </c>
      <c r="H4" s="3"/>
    </row>
    <row r="5" spans="1:10" x14ac:dyDescent="0.25">
      <c r="A5" s="124" t="s">
        <v>22</v>
      </c>
      <c r="B5" s="3">
        <f>Innehåll!C28-2</f>
        <v>2023</v>
      </c>
      <c r="C5" s="122" t="s">
        <v>101</v>
      </c>
      <c r="D5" s="121" t="s">
        <v>102</v>
      </c>
      <c r="E5" s="122" t="s">
        <v>146</v>
      </c>
      <c r="F5" s="121"/>
      <c r="G5" s="123" t="s">
        <v>103</v>
      </c>
      <c r="H5" s="3"/>
    </row>
    <row r="6" spans="1:10" x14ac:dyDescent="0.25">
      <c r="A6" s="124" t="s">
        <v>163</v>
      </c>
      <c r="B6" s="3"/>
      <c r="C6" s="125"/>
      <c r="D6" s="121"/>
      <c r="E6" s="125"/>
      <c r="F6" s="7"/>
      <c r="G6" s="123" t="s">
        <v>104</v>
      </c>
      <c r="H6" s="3"/>
    </row>
    <row r="7" spans="1:10" x14ac:dyDescent="0.25">
      <c r="A7" s="3"/>
      <c r="B7" s="3"/>
      <c r="C7" s="126"/>
      <c r="D7" s="122"/>
      <c r="E7" s="125"/>
      <c r="F7" s="127" t="s">
        <v>105</v>
      </c>
      <c r="G7" s="123" t="s">
        <v>106</v>
      </c>
      <c r="H7" s="3"/>
    </row>
    <row r="8" spans="1:10" x14ac:dyDescent="0.25">
      <c r="A8" s="3"/>
      <c r="B8" s="3"/>
      <c r="C8" s="125"/>
      <c r="D8" s="3"/>
      <c r="E8" s="125"/>
      <c r="F8" s="128" t="s">
        <v>107</v>
      </c>
      <c r="G8" s="129"/>
      <c r="H8" s="3"/>
    </row>
    <row r="9" spans="1:10" s="133" customFormat="1" x14ac:dyDescent="0.25">
      <c r="A9" s="130" t="s">
        <v>108</v>
      </c>
      <c r="B9" s="131"/>
      <c r="C9" s="131">
        <v>31187.108910245501</v>
      </c>
      <c r="D9" s="131">
        <v>75.129810276195101</v>
      </c>
      <c r="E9" s="131">
        <v>1727.1899004587599</v>
      </c>
      <c r="F9" s="131">
        <v>32989.4286209805</v>
      </c>
      <c r="G9" s="132" t="s">
        <v>109</v>
      </c>
    </row>
    <row r="10" spans="1:10" customFormat="1" ht="18" customHeight="1" x14ac:dyDescent="0.25">
      <c r="A10" s="93" t="s">
        <v>190</v>
      </c>
      <c r="B10" s="36">
        <v>2454821</v>
      </c>
      <c r="C10" s="36">
        <v>28315</v>
      </c>
      <c r="D10" s="37">
        <v>209</v>
      </c>
      <c r="E10" s="37">
        <v>3193</v>
      </c>
      <c r="F10" s="92">
        <v>31717</v>
      </c>
      <c r="G10" s="92">
        <v>-1272</v>
      </c>
      <c r="H10" s="71"/>
      <c r="I10" s="71"/>
      <c r="J10" s="37"/>
    </row>
    <row r="11" spans="1:10" customFormat="1" x14ac:dyDescent="0.25">
      <c r="A11" s="93" t="s">
        <v>191</v>
      </c>
      <c r="B11" s="36">
        <v>404589</v>
      </c>
      <c r="C11" s="36">
        <v>30440</v>
      </c>
      <c r="D11" s="37">
        <v>571</v>
      </c>
      <c r="E11" s="37">
        <v>1214</v>
      </c>
      <c r="F11" s="92">
        <v>32225</v>
      </c>
      <c r="G11" s="92">
        <v>-764</v>
      </c>
      <c r="H11" s="71"/>
      <c r="I11" s="71"/>
      <c r="J11" s="37"/>
    </row>
    <row r="12" spans="1:10" customFormat="1" x14ac:dyDescent="0.25">
      <c r="A12" s="93" t="s">
        <v>192</v>
      </c>
      <c r="B12" s="36">
        <v>301944</v>
      </c>
      <c r="C12" s="36">
        <v>33023</v>
      </c>
      <c r="D12" s="37">
        <v>0</v>
      </c>
      <c r="E12" s="37">
        <v>1096</v>
      </c>
      <c r="F12" s="92">
        <v>34119</v>
      </c>
      <c r="G12" s="92">
        <v>1130</v>
      </c>
      <c r="H12" s="71"/>
      <c r="I12" s="71"/>
      <c r="J12" s="37"/>
    </row>
    <row r="13" spans="1:10" customFormat="1" x14ac:dyDescent="0.25">
      <c r="A13" s="93" t="s">
        <v>193</v>
      </c>
      <c r="B13" s="36">
        <v>472298</v>
      </c>
      <c r="C13" s="36">
        <v>31578</v>
      </c>
      <c r="D13" s="37">
        <v>0</v>
      </c>
      <c r="E13" s="37">
        <v>1021</v>
      </c>
      <c r="F13" s="92">
        <v>32599</v>
      </c>
      <c r="G13" s="92">
        <v>-390</v>
      </c>
      <c r="H13" s="71"/>
      <c r="I13" s="71"/>
      <c r="J13" s="37"/>
    </row>
    <row r="14" spans="1:10" customFormat="1" x14ac:dyDescent="0.25">
      <c r="A14" s="93" t="s">
        <v>194</v>
      </c>
      <c r="B14" s="36">
        <v>368856</v>
      </c>
      <c r="C14" s="36">
        <v>32011</v>
      </c>
      <c r="D14" s="37">
        <v>0</v>
      </c>
      <c r="E14" s="37">
        <v>928</v>
      </c>
      <c r="F14" s="92">
        <v>32939</v>
      </c>
      <c r="G14" s="92">
        <v>-50</v>
      </c>
      <c r="H14" s="71"/>
      <c r="I14" s="71"/>
      <c r="J14" s="37"/>
    </row>
    <row r="15" spans="1:10" customFormat="1" ht="18" customHeight="1" x14ac:dyDescent="0.25">
      <c r="A15" s="93" t="s">
        <v>195</v>
      </c>
      <c r="B15" s="36">
        <v>203686</v>
      </c>
      <c r="C15" s="36">
        <v>32261</v>
      </c>
      <c r="D15" s="37">
        <v>0</v>
      </c>
      <c r="E15" s="37">
        <v>863</v>
      </c>
      <c r="F15" s="92">
        <v>33124</v>
      </c>
      <c r="G15" s="92">
        <v>135</v>
      </c>
      <c r="H15" s="71"/>
      <c r="I15" s="71"/>
      <c r="J15" s="37"/>
    </row>
    <row r="16" spans="1:10" customFormat="1" x14ac:dyDescent="0.25">
      <c r="A16" s="93" t="s">
        <v>196</v>
      </c>
      <c r="B16" s="36">
        <v>246667</v>
      </c>
      <c r="C16" s="36">
        <v>34533</v>
      </c>
      <c r="D16" s="37">
        <v>0</v>
      </c>
      <c r="E16" s="37">
        <v>951</v>
      </c>
      <c r="F16" s="92">
        <v>35484</v>
      </c>
      <c r="G16" s="92">
        <v>2495</v>
      </c>
      <c r="H16" s="71"/>
      <c r="I16" s="71"/>
      <c r="J16" s="37"/>
    </row>
    <row r="17" spans="1:10" customFormat="1" x14ac:dyDescent="0.25">
      <c r="A17" s="93" t="s">
        <v>197</v>
      </c>
      <c r="B17" s="36">
        <v>61029</v>
      </c>
      <c r="C17" s="36">
        <v>35947</v>
      </c>
      <c r="D17" s="37">
        <v>0</v>
      </c>
      <c r="E17" s="37">
        <v>446</v>
      </c>
      <c r="F17" s="92">
        <v>36393</v>
      </c>
      <c r="G17" s="92">
        <v>3404</v>
      </c>
      <c r="H17" s="71"/>
      <c r="I17" s="71"/>
      <c r="J17" s="37"/>
    </row>
    <row r="18" spans="1:10" customFormat="1" x14ac:dyDescent="0.25">
      <c r="A18" s="93" t="s">
        <v>198</v>
      </c>
      <c r="B18" s="36">
        <v>157973</v>
      </c>
      <c r="C18" s="36">
        <v>33686</v>
      </c>
      <c r="D18" s="37">
        <v>0</v>
      </c>
      <c r="E18" s="37">
        <v>906</v>
      </c>
      <c r="F18" s="92">
        <v>34592</v>
      </c>
      <c r="G18" s="92">
        <v>1603</v>
      </c>
      <c r="H18" s="71"/>
      <c r="I18" s="71"/>
      <c r="J18" s="37"/>
    </row>
    <row r="19" spans="1:10" customFormat="1" x14ac:dyDescent="0.25">
      <c r="A19" s="93" t="s">
        <v>199</v>
      </c>
      <c r="B19" s="36">
        <v>1421781</v>
      </c>
      <c r="C19" s="36">
        <v>30708</v>
      </c>
      <c r="D19" s="37">
        <v>19</v>
      </c>
      <c r="E19" s="37">
        <v>1746</v>
      </c>
      <c r="F19" s="92">
        <v>32473</v>
      </c>
      <c r="G19" s="92">
        <v>-516</v>
      </c>
      <c r="H19" s="71"/>
      <c r="I19" s="71"/>
      <c r="J19" s="37"/>
    </row>
    <row r="20" spans="1:10" customFormat="1" ht="18" customHeight="1" x14ac:dyDescent="0.25">
      <c r="A20" s="93" t="s">
        <v>200</v>
      </c>
      <c r="B20" s="36">
        <v>343746</v>
      </c>
      <c r="C20" s="36">
        <v>31722</v>
      </c>
      <c r="D20" s="37">
        <v>63</v>
      </c>
      <c r="E20" s="37">
        <v>1126</v>
      </c>
      <c r="F20" s="92">
        <v>32911</v>
      </c>
      <c r="G20" s="92">
        <v>-78</v>
      </c>
      <c r="H20" s="71"/>
      <c r="I20" s="71"/>
      <c r="J20" s="37"/>
    </row>
    <row r="21" spans="1:10" customFormat="1" x14ac:dyDescent="0.25">
      <c r="A21" s="93" t="s">
        <v>201</v>
      </c>
      <c r="B21" s="36">
        <v>1767016</v>
      </c>
      <c r="C21" s="36">
        <v>30702</v>
      </c>
      <c r="D21" s="37">
        <v>0</v>
      </c>
      <c r="E21" s="37">
        <v>1737</v>
      </c>
      <c r="F21" s="92">
        <v>32439</v>
      </c>
      <c r="G21" s="92">
        <v>-550</v>
      </c>
      <c r="H21" s="71"/>
      <c r="I21" s="71"/>
      <c r="J21" s="37"/>
    </row>
    <row r="22" spans="1:10" customFormat="1" x14ac:dyDescent="0.25">
      <c r="A22" s="93" t="s">
        <v>202</v>
      </c>
      <c r="B22" s="36">
        <v>283548</v>
      </c>
      <c r="C22" s="36">
        <v>34081</v>
      </c>
      <c r="D22" s="37">
        <v>0</v>
      </c>
      <c r="E22" s="37">
        <v>1108</v>
      </c>
      <c r="F22" s="92">
        <v>35189</v>
      </c>
      <c r="G22" s="92">
        <v>2200</v>
      </c>
      <c r="H22" s="71"/>
      <c r="I22" s="71"/>
      <c r="J22" s="37"/>
    </row>
    <row r="23" spans="1:10" customFormat="1" x14ac:dyDescent="0.25">
      <c r="A23" s="93" t="s">
        <v>203</v>
      </c>
      <c r="B23" s="36">
        <v>308116</v>
      </c>
      <c r="C23" s="36">
        <v>32250</v>
      </c>
      <c r="D23" s="37">
        <v>0</v>
      </c>
      <c r="E23" s="37">
        <v>1039</v>
      </c>
      <c r="F23" s="92">
        <v>33289</v>
      </c>
      <c r="G23" s="92">
        <v>300</v>
      </c>
      <c r="H23" s="71"/>
      <c r="I23" s="71"/>
      <c r="J23" s="37"/>
    </row>
    <row r="24" spans="1:10" customFormat="1" x14ac:dyDescent="0.25">
      <c r="A24" s="93" t="s">
        <v>204</v>
      </c>
      <c r="B24" s="36">
        <v>280813</v>
      </c>
      <c r="C24" s="36">
        <v>32258</v>
      </c>
      <c r="D24" s="37">
        <v>0</v>
      </c>
      <c r="E24" s="37">
        <v>1037</v>
      </c>
      <c r="F24" s="92">
        <v>33295</v>
      </c>
      <c r="G24" s="92">
        <v>306</v>
      </c>
      <c r="H24" s="71"/>
      <c r="I24" s="71"/>
      <c r="J24" s="37"/>
    </row>
    <row r="25" spans="1:10" customFormat="1" ht="18" customHeight="1" x14ac:dyDescent="0.25">
      <c r="A25" s="93" t="s">
        <v>205</v>
      </c>
      <c r="B25" s="36">
        <v>287253</v>
      </c>
      <c r="C25" s="36">
        <v>34720</v>
      </c>
      <c r="D25" s="37">
        <v>0</v>
      </c>
      <c r="E25" s="37">
        <v>1079</v>
      </c>
      <c r="F25" s="92">
        <v>35799</v>
      </c>
      <c r="G25" s="92">
        <v>2810</v>
      </c>
      <c r="H25" s="71"/>
      <c r="I25" s="71"/>
      <c r="J25" s="37"/>
    </row>
    <row r="26" spans="1:10" customFormat="1" x14ac:dyDescent="0.25">
      <c r="A26" s="93" t="s">
        <v>206</v>
      </c>
      <c r="B26" s="36">
        <v>285642</v>
      </c>
      <c r="C26" s="36">
        <v>34084</v>
      </c>
      <c r="D26" s="37">
        <v>0</v>
      </c>
      <c r="E26" s="37">
        <v>891</v>
      </c>
      <c r="F26" s="92">
        <v>34975</v>
      </c>
      <c r="G26" s="92">
        <v>1986</v>
      </c>
      <c r="H26" s="71"/>
      <c r="I26" s="71"/>
      <c r="J26" s="37"/>
    </row>
    <row r="27" spans="1:10" customFormat="1" x14ac:dyDescent="0.25">
      <c r="A27" s="93" t="s">
        <v>207</v>
      </c>
      <c r="B27" s="36">
        <v>242148</v>
      </c>
      <c r="C27" s="36">
        <v>34234</v>
      </c>
      <c r="D27" s="37">
        <v>0</v>
      </c>
      <c r="E27" s="37">
        <v>768</v>
      </c>
      <c r="F27" s="92">
        <v>35002</v>
      </c>
      <c r="G27" s="92">
        <v>2013</v>
      </c>
      <c r="H27" s="71"/>
      <c r="I27" s="71"/>
      <c r="J27" s="37"/>
    </row>
    <row r="28" spans="1:10" customFormat="1" x14ac:dyDescent="0.25">
      <c r="A28" s="93" t="s">
        <v>208</v>
      </c>
      <c r="B28" s="36">
        <v>132572</v>
      </c>
      <c r="C28" s="36">
        <v>34481</v>
      </c>
      <c r="D28" s="37">
        <v>0</v>
      </c>
      <c r="E28" s="37">
        <v>966</v>
      </c>
      <c r="F28" s="92">
        <v>35447</v>
      </c>
      <c r="G28" s="92">
        <v>2458</v>
      </c>
      <c r="H28" s="71"/>
      <c r="I28" s="71"/>
      <c r="J28" s="37"/>
    </row>
    <row r="29" spans="1:10" customFormat="1" x14ac:dyDescent="0.25">
      <c r="A29" s="93" t="s">
        <v>209</v>
      </c>
      <c r="B29" s="36">
        <v>278729</v>
      </c>
      <c r="C29" s="36">
        <v>32703</v>
      </c>
      <c r="D29" s="37">
        <v>0</v>
      </c>
      <c r="E29" s="37">
        <v>731</v>
      </c>
      <c r="F29" s="92">
        <v>33434</v>
      </c>
      <c r="G29" s="92">
        <v>445</v>
      </c>
      <c r="H29" s="71"/>
      <c r="I29" s="71"/>
      <c r="J29" s="37"/>
    </row>
    <row r="30" spans="1:10" customFormat="1" ht="18" customHeight="1" thickBot="1" x14ac:dyDescent="0.3">
      <c r="A30" s="93" t="s">
        <v>210</v>
      </c>
      <c r="B30" s="139">
        <v>248480</v>
      </c>
      <c r="C30" s="139">
        <v>35401</v>
      </c>
      <c r="D30" s="37">
        <v>0</v>
      </c>
      <c r="E30" s="37">
        <v>856</v>
      </c>
      <c r="F30" s="92">
        <v>36257</v>
      </c>
      <c r="G30" s="92">
        <v>3268</v>
      </c>
      <c r="H30" s="71"/>
      <c r="I30" s="72"/>
      <c r="J30" s="38"/>
    </row>
    <row r="31" spans="1:10" s="8" customFormat="1" ht="4.5" customHeight="1" thickBot="1" x14ac:dyDescent="0.3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5">
      <c r="A32" s="138"/>
      <c r="B32" s="126"/>
      <c r="C32" s="126"/>
      <c r="D32" s="126"/>
      <c r="E32" s="126"/>
      <c r="F32" s="126"/>
      <c r="G32" s="134"/>
    </row>
    <row r="33" spans="8:8" x14ac:dyDescent="0.25">
      <c r="H33" s="3"/>
    </row>
  </sheetData>
  <conditionalFormatting sqref="D10:G30">
    <cfRule type="cellIs" dxfId="116" priority="4" stopIfTrue="1" operator="lessThan">
      <formula>0</formula>
    </cfRule>
  </conditionalFormatting>
  <conditionalFormatting sqref="J10:J14 J16:J19 J21:J24 J26:J29">
    <cfRule type="cellIs" dxfId="115" priority="37" stopIfTrue="1" operator="lessThan">
      <formula>0</formula>
    </cfRule>
  </conditionalFormatting>
  <conditionalFormatting sqref="J10:J14 J16:J19 J21:J24 J26:J29">
    <cfRule type="cellIs" dxfId="114" priority="36" stopIfTrue="1" operator="lessThan">
      <formula>0</formula>
    </cfRule>
  </conditionalFormatting>
  <conditionalFormatting sqref="J10:J14 J16:J19 J21:J24 J26:J29">
    <cfRule type="cellIs" dxfId="113" priority="35" stopIfTrue="1" operator="lessThan">
      <formula>0</formula>
    </cfRule>
  </conditionalFormatting>
  <conditionalFormatting sqref="H10 H21:H24 H16:H19 H26:H29">
    <cfRule type="expression" dxfId="112" priority="33" stopIfTrue="1">
      <formula>IF($G10&gt;=0,TRUE,FALSE)</formula>
    </cfRule>
  </conditionalFormatting>
  <conditionalFormatting sqref="H11:H14">
    <cfRule type="expression" dxfId="111" priority="31" stopIfTrue="1">
      <formula>IF($G11&gt;=0,TRUE,FALSE)</formula>
    </cfRule>
  </conditionalFormatting>
  <conditionalFormatting sqref="J15">
    <cfRule type="cellIs" dxfId="110" priority="30" stopIfTrue="1" operator="lessThan">
      <formula>0</formula>
    </cfRule>
  </conditionalFormatting>
  <conditionalFormatting sqref="J15">
    <cfRule type="cellIs" dxfId="109" priority="29" stopIfTrue="1" operator="lessThan">
      <formula>0</formula>
    </cfRule>
  </conditionalFormatting>
  <conditionalFormatting sqref="J15">
    <cfRule type="cellIs" dxfId="108" priority="28" stopIfTrue="1" operator="lessThan">
      <formula>0</formula>
    </cfRule>
  </conditionalFormatting>
  <conditionalFormatting sqref="H15">
    <cfRule type="expression" dxfId="107" priority="26" stopIfTrue="1">
      <formula>IF($G15&gt;=0,TRUE,FALSE)</formula>
    </cfRule>
  </conditionalFormatting>
  <conditionalFormatting sqref="J20">
    <cfRule type="cellIs" dxfId="106" priority="25" stopIfTrue="1" operator="lessThan">
      <formula>0</formula>
    </cfRule>
  </conditionalFormatting>
  <conditionalFormatting sqref="J20">
    <cfRule type="cellIs" dxfId="105" priority="24" stopIfTrue="1" operator="lessThan">
      <formula>0</formula>
    </cfRule>
  </conditionalFormatting>
  <conditionalFormatting sqref="J20">
    <cfRule type="cellIs" dxfId="104" priority="23" stopIfTrue="1" operator="lessThan">
      <formula>0</formula>
    </cfRule>
  </conditionalFormatting>
  <conditionalFormatting sqref="H20">
    <cfRule type="expression" dxfId="103" priority="21" stopIfTrue="1">
      <formula>IF($G20&gt;=0,TRUE,FALSE)</formula>
    </cfRule>
  </conditionalFormatting>
  <conditionalFormatting sqref="J25">
    <cfRule type="cellIs" dxfId="102" priority="20" stopIfTrue="1" operator="lessThan">
      <formula>0</formula>
    </cfRule>
  </conditionalFormatting>
  <conditionalFormatting sqref="J25">
    <cfRule type="cellIs" dxfId="101" priority="19" stopIfTrue="1" operator="lessThan">
      <formula>0</formula>
    </cfRule>
  </conditionalFormatting>
  <conditionalFormatting sqref="J25">
    <cfRule type="cellIs" dxfId="100" priority="18" stopIfTrue="1" operator="lessThan">
      <formula>0</formula>
    </cfRule>
  </conditionalFormatting>
  <conditionalFormatting sqref="H25">
    <cfRule type="expression" dxfId="99" priority="16" stopIfTrue="1">
      <formula>IF($G25&gt;=0,TRUE,FALSE)</formula>
    </cfRule>
  </conditionalFormatting>
  <conditionalFormatting sqref="J30">
    <cfRule type="cellIs" dxfId="98" priority="15" stopIfTrue="1" operator="lessThan">
      <formula>0</formula>
    </cfRule>
  </conditionalFormatting>
  <conditionalFormatting sqref="J30">
    <cfRule type="cellIs" dxfId="97" priority="14" stopIfTrue="1" operator="lessThan">
      <formula>0</formula>
    </cfRule>
  </conditionalFormatting>
  <conditionalFormatting sqref="J30">
    <cfRule type="cellIs" dxfId="96" priority="13" stopIfTrue="1" operator="lessThan">
      <formula>0</formula>
    </cfRule>
  </conditionalFormatting>
  <conditionalFormatting sqref="H30">
    <cfRule type="expression" dxfId="95" priority="11" stopIfTrue="1">
      <formula>IF($G30&gt;=0,TRUE,FALSE)</formula>
    </cfRule>
  </conditionalFormatting>
  <conditionalFormatting sqref="I10:I30">
    <cfRule type="expression" dxfId="94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K3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0" defaultRowHeight="13.2" zeroHeight="1" x14ac:dyDescent="0.25"/>
  <cols>
    <col min="1" max="1" width="16.77734375" style="8" customWidth="1"/>
    <col min="2" max="2" width="12.21875" style="8" customWidth="1"/>
    <col min="3" max="3" width="11.21875" style="8" customWidth="1"/>
    <col min="4" max="4" width="10.21875" style="8" customWidth="1"/>
    <col min="5" max="5" width="12.77734375" style="8" customWidth="1"/>
    <col min="6" max="6" width="10.77734375" style="8" customWidth="1"/>
    <col min="7" max="7" width="7.5546875" style="8" bestFit="1" customWidth="1"/>
    <col min="8" max="8" width="5.21875" style="3" customWidth="1"/>
    <col min="9" max="9" width="9.21875" style="3" hidden="1" customWidth="1"/>
    <col min="10" max="10" width="9.21875" hidden="1" customWidth="1"/>
    <col min="11" max="11" width="0" hidden="1" customWidth="1"/>
    <col min="12" max="16384" width="9.21875" hidden="1"/>
  </cols>
  <sheetData>
    <row r="1" spans="1:10" x14ac:dyDescent="0.25">
      <c r="A1" s="1"/>
      <c r="B1" s="1"/>
      <c r="C1" s="1"/>
      <c r="D1" s="1"/>
      <c r="E1"/>
      <c r="F1"/>
      <c r="G1"/>
      <c r="H1"/>
      <c r="I1"/>
    </row>
    <row r="2" spans="1:10" s="116" customFormat="1" ht="16.2" thickBot="1" x14ac:dyDescent="0.35">
      <c r="A2" s="114" t="str">
        <f>"Tabell 4  Hälso- och sjukvård, utjämningsåret "&amp;Innehåll!C28</f>
        <v>Tabell 4  Hälso- och sjukvård, utjämningsåret 2025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5">
      <c r="A3" s="4" t="s">
        <v>162</v>
      </c>
      <c r="B3" s="117" t="s">
        <v>33</v>
      </c>
      <c r="C3" s="5" t="s">
        <v>110</v>
      </c>
      <c r="D3" s="117" t="s">
        <v>147</v>
      </c>
      <c r="E3" s="117" t="s">
        <v>148</v>
      </c>
      <c r="F3" s="117" t="s">
        <v>150</v>
      </c>
      <c r="G3" s="117" t="s">
        <v>151</v>
      </c>
      <c r="H3" s="8"/>
    </row>
    <row r="4" spans="1:10" s="3" customFormat="1" x14ac:dyDescent="0.25">
      <c r="B4" s="121" t="s">
        <v>96</v>
      </c>
      <c r="C4" s="6" t="s">
        <v>100</v>
      </c>
      <c r="D4" s="121" t="s">
        <v>39</v>
      </c>
      <c r="E4" s="121" t="s">
        <v>149</v>
      </c>
      <c r="F4" s="121" t="s">
        <v>149</v>
      </c>
      <c r="G4" s="121" t="s">
        <v>39</v>
      </c>
      <c r="H4" s="8"/>
    </row>
    <row r="5" spans="1:10" s="3" customFormat="1" x14ac:dyDescent="0.25">
      <c r="A5" s="124" t="s">
        <v>22</v>
      </c>
      <c r="B5" s="6">
        <f>Innehåll!C28-2</f>
        <v>2023</v>
      </c>
      <c r="C5" s="121" t="s">
        <v>39</v>
      </c>
      <c r="D5" s="141"/>
      <c r="E5" s="121" t="s">
        <v>39</v>
      </c>
      <c r="F5" s="121" t="s">
        <v>39</v>
      </c>
      <c r="H5" s="8"/>
    </row>
    <row r="6" spans="1:10" s="3" customFormat="1" x14ac:dyDescent="0.25">
      <c r="A6" s="124" t="s">
        <v>163</v>
      </c>
      <c r="B6" s="6"/>
      <c r="C6" s="150"/>
      <c r="D6" s="141"/>
      <c r="E6" s="121"/>
      <c r="F6" s="121"/>
      <c r="G6" s="121"/>
      <c r="H6" s="8"/>
    </row>
    <row r="7" spans="1:10" s="3" customFormat="1" x14ac:dyDescent="0.25">
      <c r="B7" s="149"/>
      <c r="C7" s="140"/>
      <c r="D7" s="125"/>
      <c r="E7" s="132"/>
      <c r="F7" s="132"/>
      <c r="G7" s="121"/>
      <c r="H7" s="8"/>
    </row>
    <row r="8" spans="1:10" s="3" customFormat="1" x14ac:dyDescent="0.25">
      <c r="A8" s="142"/>
      <c r="C8" s="144" t="s">
        <v>64</v>
      </c>
      <c r="D8" s="143" t="s">
        <v>65</v>
      </c>
      <c r="E8" s="143" t="s">
        <v>66</v>
      </c>
      <c r="F8" s="143" t="s">
        <v>67</v>
      </c>
      <c r="G8" s="143" t="s">
        <v>112</v>
      </c>
      <c r="H8" s="8"/>
    </row>
    <row r="9" spans="1:10" s="10" customFormat="1" x14ac:dyDescent="0.25">
      <c r="B9" s="145"/>
      <c r="C9" s="145" t="s">
        <v>157</v>
      </c>
      <c r="D9" s="132"/>
      <c r="E9" s="132"/>
      <c r="F9" s="145"/>
      <c r="G9" s="145"/>
      <c r="H9" s="8"/>
    </row>
    <row r="10" spans="1:10" ht="18" customHeight="1" x14ac:dyDescent="0.25">
      <c r="A10" s="93" t="s">
        <v>190</v>
      </c>
      <c r="B10" s="36">
        <v>2454821</v>
      </c>
      <c r="C10" s="36">
        <v>27323</v>
      </c>
      <c r="D10" s="36">
        <v>27600.792873096401</v>
      </c>
      <c r="E10" s="36">
        <v>-368.43808472308802</v>
      </c>
      <c r="F10" s="36">
        <v>-215.47395629839099</v>
      </c>
      <c r="G10" s="36">
        <v>306.22614692425401</v>
      </c>
      <c r="H10" s="71"/>
      <c r="I10" s="71"/>
      <c r="J10" s="37"/>
    </row>
    <row r="11" spans="1:10" x14ac:dyDescent="0.25">
      <c r="A11" s="93" t="s">
        <v>191</v>
      </c>
      <c r="B11" s="36">
        <v>404589</v>
      </c>
      <c r="C11" s="36">
        <v>29373</v>
      </c>
      <c r="D11" s="36">
        <v>29036.318510040699</v>
      </c>
      <c r="E11" s="36">
        <v>253.74140568636699</v>
      </c>
      <c r="F11" s="36">
        <v>63.894007831622503</v>
      </c>
      <c r="G11" s="36">
        <v>18.713911335360201</v>
      </c>
      <c r="H11" s="71"/>
      <c r="I11" s="71"/>
      <c r="J11" s="37"/>
    </row>
    <row r="12" spans="1:10" x14ac:dyDescent="0.25">
      <c r="A12" s="93" t="s">
        <v>192</v>
      </c>
      <c r="B12" s="36">
        <v>301944</v>
      </c>
      <c r="C12" s="36">
        <v>31866</v>
      </c>
      <c r="D12" s="36">
        <v>31802.810835562199</v>
      </c>
      <c r="E12" s="36">
        <v>118.24253627549101</v>
      </c>
      <c r="F12" s="36">
        <v>50.266462066354201</v>
      </c>
      <c r="G12" s="36">
        <v>-105.484370244544</v>
      </c>
      <c r="H12" s="71"/>
      <c r="I12" s="71"/>
      <c r="J12" s="37"/>
    </row>
    <row r="13" spans="1:10" x14ac:dyDescent="0.25">
      <c r="A13" s="93" t="s">
        <v>193</v>
      </c>
      <c r="B13" s="36">
        <v>472298</v>
      </c>
      <c r="C13" s="36">
        <v>30471</v>
      </c>
      <c r="D13" s="36">
        <v>30628.343963498501</v>
      </c>
      <c r="E13" s="36">
        <v>-106.392174313924</v>
      </c>
      <c r="F13" s="36">
        <v>54.272200050210699</v>
      </c>
      <c r="G13" s="36">
        <v>-105.484370244544</v>
      </c>
      <c r="H13" s="71"/>
      <c r="I13" s="71"/>
      <c r="J13" s="37"/>
    </row>
    <row r="14" spans="1:10" x14ac:dyDescent="0.25">
      <c r="A14" s="93" t="s">
        <v>194</v>
      </c>
      <c r="B14" s="36">
        <v>368856</v>
      </c>
      <c r="C14" s="36">
        <v>30889</v>
      </c>
      <c r="D14" s="36">
        <v>30796.971731392099</v>
      </c>
      <c r="E14" s="36">
        <v>117.801796584035</v>
      </c>
      <c r="F14" s="36">
        <v>79.671815828534605</v>
      </c>
      <c r="G14" s="36">
        <v>-105.484370244544</v>
      </c>
      <c r="H14" s="71"/>
      <c r="I14" s="71"/>
      <c r="J14" s="37"/>
    </row>
    <row r="15" spans="1:10" ht="18" customHeight="1" x14ac:dyDescent="0.25">
      <c r="A15" s="93" t="s">
        <v>195</v>
      </c>
      <c r="B15" s="36">
        <v>203686</v>
      </c>
      <c r="C15" s="36">
        <v>31130</v>
      </c>
      <c r="D15" s="36">
        <v>31009.0904544156</v>
      </c>
      <c r="E15" s="36">
        <v>93.758151623382801</v>
      </c>
      <c r="F15" s="36">
        <v>133.01684615395899</v>
      </c>
      <c r="G15" s="36">
        <v>-105.484370244544</v>
      </c>
      <c r="H15" s="71"/>
      <c r="I15" s="71"/>
      <c r="J15" s="37"/>
    </row>
    <row r="16" spans="1:10" x14ac:dyDescent="0.25">
      <c r="A16" s="93" t="s">
        <v>196</v>
      </c>
      <c r="B16" s="36">
        <v>246667</v>
      </c>
      <c r="C16" s="36">
        <v>33323</v>
      </c>
      <c r="D16" s="36">
        <v>33074.171175307398</v>
      </c>
      <c r="E16" s="36">
        <v>215.299976755458</v>
      </c>
      <c r="F16" s="36">
        <v>138.871713732053</v>
      </c>
      <c r="G16" s="36">
        <v>-105.484370244544</v>
      </c>
      <c r="H16" s="71"/>
      <c r="I16" s="71"/>
      <c r="J16" s="37"/>
    </row>
    <row r="17" spans="1:10" x14ac:dyDescent="0.25">
      <c r="A17" s="93" t="s">
        <v>197</v>
      </c>
      <c r="B17" s="36">
        <v>61029</v>
      </c>
      <c r="C17" s="36">
        <v>34687</v>
      </c>
      <c r="D17" s="36">
        <v>33402.977047475899</v>
      </c>
      <c r="E17" s="36">
        <v>1182.7174904221699</v>
      </c>
      <c r="F17" s="36">
        <v>206.44047978219501</v>
      </c>
      <c r="G17" s="36">
        <v>-105.484370244544</v>
      </c>
      <c r="H17" s="71"/>
      <c r="I17" s="71"/>
      <c r="J17" s="37"/>
    </row>
    <row r="18" spans="1:10" x14ac:dyDescent="0.25">
      <c r="A18" s="93" t="s">
        <v>198</v>
      </c>
      <c r="B18" s="36">
        <v>157973</v>
      </c>
      <c r="C18" s="36">
        <v>32505</v>
      </c>
      <c r="D18" s="36">
        <v>32467.992783319001</v>
      </c>
      <c r="E18" s="36">
        <v>101.08987742264399</v>
      </c>
      <c r="F18" s="36">
        <v>41.467781201488698</v>
      </c>
      <c r="G18" s="36">
        <v>-105.484370244544</v>
      </c>
      <c r="H18" s="71"/>
      <c r="I18" s="71"/>
      <c r="J18" s="37"/>
    </row>
    <row r="19" spans="1:10" x14ac:dyDescent="0.25">
      <c r="A19" s="93" t="s">
        <v>199</v>
      </c>
      <c r="B19" s="36">
        <v>1421781</v>
      </c>
      <c r="C19" s="36">
        <v>29632</v>
      </c>
      <c r="D19" s="36">
        <v>30009.3223790052</v>
      </c>
      <c r="E19" s="36">
        <v>-206.13349053991499</v>
      </c>
      <c r="F19" s="36">
        <v>-66.162452434873401</v>
      </c>
      <c r="G19" s="36">
        <v>-105.484370244544</v>
      </c>
      <c r="H19" s="71"/>
      <c r="I19" s="71"/>
      <c r="J19" s="37"/>
    </row>
    <row r="20" spans="1:10" ht="18" customHeight="1" x14ac:dyDescent="0.25">
      <c r="A20" s="93" t="s">
        <v>200</v>
      </c>
      <c r="B20" s="36">
        <v>343746</v>
      </c>
      <c r="C20" s="36">
        <v>30610</v>
      </c>
      <c r="D20" s="36">
        <v>30724.405695687201</v>
      </c>
      <c r="E20" s="36">
        <v>-131.327127279569</v>
      </c>
      <c r="F20" s="36">
        <v>29.918652720159699</v>
      </c>
      <c r="G20" s="36">
        <v>-13.4487282302822</v>
      </c>
      <c r="H20" s="71"/>
      <c r="I20" s="71"/>
      <c r="J20" s="37"/>
    </row>
    <row r="21" spans="1:10" x14ac:dyDescent="0.25">
      <c r="A21" s="93" t="s">
        <v>201</v>
      </c>
      <c r="B21" s="36">
        <v>1767016</v>
      </c>
      <c r="C21" s="36">
        <v>29626</v>
      </c>
      <c r="D21" s="36">
        <v>29799.415767850998</v>
      </c>
      <c r="E21" s="36">
        <v>-73.525724222177004</v>
      </c>
      <c r="F21" s="36">
        <v>5.3574710129584</v>
      </c>
      <c r="G21" s="36">
        <v>-105.484370244544</v>
      </c>
      <c r="H21" s="71"/>
      <c r="I21" s="71"/>
      <c r="J21" s="37"/>
    </row>
    <row r="22" spans="1:10" x14ac:dyDescent="0.25">
      <c r="A22" s="93" t="s">
        <v>202</v>
      </c>
      <c r="B22" s="36">
        <v>283548</v>
      </c>
      <c r="C22" s="36">
        <v>32886</v>
      </c>
      <c r="D22" s="36">
        <v>32537.755926343201</v>
      </c>
      <c r="E22" s="36">
        <v>280.24984813230401</v>
      </c>
      <c r="F22" s="36">
        <v>173.038512035872</v>
      </c>
      <c r="G22" s="36">
        <v>-105.484370244544</v>
      </c>
      <c r="H22" s="71"/>
      <c r="I22" s="71"/>
      <c r="J22" s="37"/>
    </row>
    <row r="23" spans="1:10" x14ac:dyDescent="0.25">
      <c r="A23" s="93" t="s">
        <v>203</v>
      </c>
      <c r="B23" s="36">
        <v>308116</v>
      </c>
      <c r="C23" s="36">
        <v>31120</v>
      </c>
      <c r="D23" s="36">
        <v>31248.144268451</v>
      </c>
      <c r="E23" s="36">
        <v>-99.310992161710502</v>
      </c>
      <c r="F23" s="36">
        <v>77.142081871688902</v>
      </c>
      <c r="G23" s="36">
        <v>-105.484370244544</v>
      </c>
      <c r="H23" s="71"/>
      <c r="I23" s="71"/>
      <c r="J23" s="37"/>
    </row>
    <row r="24" spans="1:10" x14ac:dyDescent="0.25">
      <c r="A24" s="93" t="s">
        <v>204</v>
      </c>
      <c r="B24" s="36">
        <v>280813</v>
      </c>
      <c r="C24" s="36">
        <v>31127</v>
      </c>
      <c r="D24" s="36">
        <v>31300.5509648525</v>
      </c>
      <c r="E24" s="36">
        <v>-165.22033195566601</v>
      </c>
      <c r="F24" s="36">
        <v>24.1796134516213</v>
      </c>
      <c r="G24" s="36">
        <v>-32.558964059091601</v>
      </c>
      <c r="H24" s="71"/>
      <c r="I24" s="71"/>
      <c r="J24" s="37"/>
    </row>
    <row r="25" spans="1:10" ht="18" customHeight="1" x14ac:dyDescent="0.25">
      <c r="A25" s="93" t="s">
        <v>205</v>
      </c>
      <c r="B25" s="36">
        <v>287253</v>
      </c>
      <c r="C25" s="36">
        <v>33503</v>
      </c>
      <c r="D25" s="36">
        <v>32869.689736112603</v>
      </c>
      <c r="E25" s="36">
        <v>542.70864104965699</v>
      </c>
      <c r="F25" s="36">
        <v>196.176792596138</v>
      </c>
      <c r="G25" s="36">
        <v>-105.484370244544</v>
      </c>
      <c r="H25" s="71"/>
      <c r="I25" s="71"/>
      <c r="J25" s="37"/>
    </row>
    <row r="26" spans="1:10" x14ac:dyDescent="0.25">
      <c r="A26" s="93" t="s">
        <v>206</v>
      </c>
      <c r="B26" s="36">
        <v>285642</v>
      </c>
      <c r="C26" s="36">
        <v>32889</v>
      </c>
      <c r="D26" s="36">
        <v>32716.334918955501</v>
      </c>
      <c r="E26" s="36">
        <v>114.896603583578</v>
      </c>
      <c r="F26" s="36">
        <v>163.257916469034</v>
      </c>
      <c r="G26" s="36">
        <v>-105.484370244544</v>
      </c>
      <c r="H26" s="71"/>
      <c r="I26" s="71"/>
      <c r="J26" s="37"/>
    </row>
    <row r="27" spans="1:10" x14ac:dyDescent="0.25">
      <c r="A27" s="93" t="s">
        <v>207</v>
      </c>
      <c r="B27" s="36">
        <v>242148</v>
      </c>
      <c r="C27" s="36">
        <v>33034</v>
      </c>
      <c r="D27" s="36">
        <v>32561.0656931064</v>
      </c>
      <c r="E27" s="36">
        <v>381.38495382174699</v>
      </c>
      <c r="F27" s="36">
        <v>196.745340825472</v>
      </c>
      <c r="G27" s="36">
        <v>-105.484370244544</v>
      </c>
      <c r="H27" s="71"/>
      <c r="I27" s="71"/>
      <c r="J27" s="37"/>
    </row>
    <row r="28" spans="1:10" x14ac:dyDescent="0.25">
      <c r="A28" s="93" t="s">
        <v>208</v>
      </c>
      <c r="B28" s="36">
        <v>132572</v>
      </c>
      <c r="C28" s="36">
        <v>33272</v>
      </c>
      <c r="D28" s="36">
        <v>32038.0355917009</v>
      </c>
      <c r="E28" s="36">
        <v>1012.92701593043</v>
      </c>
      <c r="F28" s="36">
        <v>326.28431556338398</v>
      </c>
      <c r="G28" s="36">
        <v>-105.484370244544</v>
      </c>
      <c r="H28" s="71"/>
      <c r="I28" s="71"/>
      <c r="J28" s="37"/>
    </row>
    <row r="29" spans="1:10" x14ac:dyDescent="0.25">
      <c r="A29" s="93" t="s">
        <v>209</v>
      </c>
      <c r="B29" s="36">
        <v>278729</v>
      </c>
      <c r="C29" s="36">
        <v>31557</v>
      </c>
      <c r="D29" s="36">
        <v>30558.022817465499</v>
      </c>
      <c r="E29" s="36">
        <v>838.11091898608004</v>
      </c>
      <c r="F29" s="36">
        <v>266.11240539478803</v>
      </c>
      <c r="G29" s="36">
        <v>-105.484370244544</v>
      </c>
      <c r="H29" s="71"/>
      <c r="I29" s="71"/>
      <c r="J29" s="37"/>
    </row>
    <row r="30" spans="1:10" ht="18" customHeight="1" thickBot="1" x14ac:dyDescent="0.3">
      <c r="A30" s="93" t="s">
        <v>210</v>
      </c>
      <c r="B30" s="36">
        <v>248480</v>
      </c>
      <c r="C30" s="36">
        <v>34160</v>
      </c>
      <c r="D30" s="36">
        <v>32219.936068895098</v>
      </c>
      <c r="E30" s="36">
        <v>1727.4772844300201</v>
      </c>
      <c r="F30" s="36">
        <v>318.09582619452198</v>
      </c>
      <c r="G30" s="36">
        <v>-105.484370244544</v>
      </c>
      <c r="H30" s="71"/>
      <c r="I30" s="72"/>
      <c r="J30" s="92"/>
    </row>
    <row r="31" spans="1:10" s="8" customFormat="1" ht="4.5" customHeight="1" thickBot="1" x14ac:dyDescent="0.3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5">
      <c r="A32" s="138"/>
      <c r="B32" s="126"/>
      <c r="C32" s="138"/>
      <c r="D32" s="126"/>
      <c r="E32" s="126"/>
      <c r="F32" s="126"/>
      <c r="G32" s="126"/>
    </row>
    <row r="33" customFormat="1" x14ac:dyDescent="0.25"/>
  </sheetData>
  <conditionalFormatting sqref="J10:J14 J16:J19 J21:J24 J26:J29">
    <cfRule type="cellIs" dxfId="93" priority="34" stopIfTrue="1" operator="lessThan">
      <formula>0</formula>
    </cfRule>
  </conditionalFormatting>
  <conditionalFormatting sqref="J10:J14 J16:J19 J21:J24 J26:J29">
    <cfRule type="cellIs" dxfId="92" priority="33" stopIfTrue="1" operator="lessThan">
      <formula>0</formula>
    </cfRule>
  </conditionalFormatting>
  <conditionalFormatting sqref="J10:J14 J16:J19 J21:J24 J26:J29">
    <cfRule type="cellIs" dxfId="91" priority="32" stopIfTrue="1" operator="lessThan">
      <formula>0</formula>
    </cfRule>
  </conditionalFormatting>
  <conditionalFormatting sqref="H10:I10 H21:I24 H16:I19 H26:I29">
    <cfRule type="expression" dxfId="90" priority="31" stopIfTrue="1">
      <formula>IF(#REF!&lt;0,TRUE,FALSE)</formula>
    </cfRule>
  </conditionalFormatting>
  <conditionalFormatting sqref="H11:I14">
    <cfRule type="expression" dxfId="89" priority="29" stopIfTrue="1">
      <formula>IF(#REF!&lt;0,TRUE,FALSE)</formula>
    </cfRule>
  </conditionalFormatting>
  <conditionalFormatting sqref="J15">
    <cfRule type="cellIs" dxfId="88" priority="27" stopIfTrue="1" operator="lessThan">
      <formula>0</formula>
    </cfRule>
  </conditionalFormatting>
  <conditionalFormatting sqref="J15">
    <cfRule type="cellIs" dxfId="87" priority="26" stopIfTrue="1" operator="lessThan">
      <formula>0</formula>
    </cfRule>
  </conditionalFormatting>
  <conditionalFormatting sqref="J15">
    <cfRule type="cellIs" dxfId="86" priority="25" stopIfTrue="1" operator="lessThan">
      <formula>0</formula>
    </cfRule>
  </conditionalFormatting>
  <conditionalFormatting sqref="H15:I15">
    <cfRule type="expression" dxfId="85" priority="24" stopIfTrue="1">
      <formula>IF(#REF!&lt;0,TRUE,FALSE)</formula>
    </cfRule>
  </conditionalFormatting>
  <conditionalFormatting sqref="J20">
    <cfRule type="cellIs" dxfId="84" priority="22" stopIfTrue="1" operator="lessThan">
      <formula>0</formula>
    </cfRule>
  </conditionalFormatting>
  <conditionalFormatting sqref="J20">
    <cfRule type="cellIs" dxfId="83" priority="21" stopIfTrue="1" operator="lessThan">
      <formula>0</formula>
    </cfRule>
  </conditionalFormatting>
  <conditionalFormatting sqref="J20">
    <cfRule type="cellIs" dxfId="82" priority="20" stopIfTrue="1" operator="lessThan">
      <formula>0</formula>
    </cfRule>
  </conditionalFormatting>
  <conditionalFormatting sqref="H20:I20">
    <cfRule type="expression" dxfId="81" priority="19" stopIfTrue="1">
      <formula>IF(#REF!&lt;0,TRUE,FALSE)</formula>
    </cfRule>
  </conditionalFormatting>
  <conditionalFormatting sqref="J25">
    <cfRule type="cellIs" dxfId="80" priority="17" stopIfTrue="1" operator="lessThan">
      <formula>0</formula>
    </cfRule>
  </conditionalFormatting>
  <conditionalFormatting sqref="J25">
    <cfRule type="cellIs" dxfId="79" priority="16" stopIfTrue="1" operator="lessThan">
      <formula>0</formula>
    </cfRule>
  </conditionalFormatting>
  <conditionalFormatting sqref="J25">
    <cfRule type="cellIs" dxfId="78" priority="15" stopIfTrue="1" operator="lessThan">
      <formula>0</formula>
    </cfRule>
  </conditionalFormatting>
  <conditionalFormatting sqref="H25:I25">
    <cfRule type="expression" dxfId="77" priority="14" stopIfTrue="1">
      <formula>IF(#REF!&lt;0,TRUE,FALSE)</formula>
    </cfRule>
  </conditionalFormatting>
  <conditionalFormatting sqref="J30">
    <cfRule type="cellIs" dxfId="76" priority="12" stopIfTrue="1" operator="lessThan">
      <formula>0</formula>
    </cfRule>
  </conditionalFormatting>
  <conditionalFormatting sqref="J30">
    <cfRule type="cellIs" dxfId="75" priority="11" stopIfTrue="1" operator="lessThan">
      <formula>0</formula>
    </cfRule>
  </conditionalFormatting>
  <conditionalFormatting sqref="J30">
    <cfRule type="cellIs" dxfId="74" priority="10" stopIfTrue="1" operator="lessThan">
      <formula>0</formula>
    </cfRule>
  </conditionalFormatting>
  <conditionalFormatting sqref="H30:I30">
    <cfRule type="expression" dxfId="73" priority="9" stopIfTrue="1">
      <formula>IF(#REF!&lt;0,TRUE,FALSE)</formula>
    </cfRule>
  </conditionalFormatting>
  <conditionalFormatting sqref="B10:G30">
    <cfRule type="cellIs" dxfId="72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pageSetUpPr fitToPage="1"/>
  </sheetPr>
  <dimension ref="A1:W35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x14ac:dyDescent="0.25"/>
  <cols>
    <col min="1" max="1" width="16.77734375" style="8" customWidth="1"/>
    <col min="2" max="2" width="11.21875" style="8" customWidth="1"/>
    <col min="3" max="4" width="10.77734375" customWidth="1"/>
    <col min="5" max="6" width="12.77734375" customWidth="1"/>
    <col min="7" max="7" width="9.5546875" style="8" bestFit="1" customWidth="1"/>
    <col min="8" max="8" width="10.21875" style="8" bestFit="1" customWidth="1"/>
    <col min="9" max="9" width="2.77734375" style="8" customWidth="1"/>
    <col min="10" max="10" width="10.21875" style="8" customWidth="1"/>
    <col min="11" max="13" width="10" style="8" customWidth="1"/>
    <col min="14" max="14" width="3.21875" style="8" customWidth="1"/>
    <col min="15" max="20" width="10.44140625" style="8" customWidth="1"/>
    <col min="21" max="21" width="5.21875" style="3" customWidth="1"/>
    <col min="22" max="22" width="9.21875" style="3" hidden="1" customWidth="1"/>
    <col min="23" max="16384" width="9.21875" hidden="1"/>
  </cols>
  <sheetData>
    <row r="1" spans="1:23" x14ac:dyDescent="0.25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/>
      <c r="V1"/>
    </row>
    <row r="2" spans="1:23" s="116" customFormat="1" ht="16.2" thickBot="1" x14ac:dyDescent="0.35">
      <c r="A2" s="114" t="str">
        <f>"Tabell 5  Befolkningsförändringar, utjämningsåret "&amp;Innehåll!C28</f>
        <v>Tabell 5  Befolkningsförändringar, utjämningsåret 2025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</row>
    <row r="3" spans="1:23" s="3" customFormat="1" x14ac:dyDescent="0.25">
      <c r="A3" s="4" t="s">
        <v>162</v>
      </c>
      <c r="B3" s="121" t="s">
        <v>33</v>
      </c>
      <c r="C3" s="7" t="s">
        <v>110</v>
      </c>
      <c r="D3" s="7" t="s">
        <v>152</v>
      </c>
      <c r="E3" s="200" t="s">
        <v>153</v>
      </c>
      <c r="F3" s="5" t="s">
        <v>120</v>
      </c>
      <c r="G3" s="5" t="s">
        <v>117</v>
      </c>
      <c r="H3" s="5" t="s">
        <v>120</v>
      </c>
      <c r="I3" s="5"/>
      <c r="J3" s="216"/>
      <c r="K3" s="216"/>
      <c r="L3" s="117"/>
      <c r="M3" s="151"/>
      <c r="N3" s="151"/>
      <c r="U3" s="8"/>
    </row>
    <row r="4" spans="1:23" s="3" customFormat="1" x14ac:dyDescent="0.25">
      <c r="B4" s="121" t="s">
        <v>124</v>
      </c>
      <c r="C4" s="6" t="s">
        <v>145</v>
      </c>
      <c r="D4" s="6" t="s">
        <v>156</v>
      </c>
      <c r="E4" s="201" t="s">
        <v>154</v>
      </c>
      <c r="F4" s="7" t="s">
        <v>118</v>
      </c>
      <c r="G4" s="7" t="s">
        <v>116</v>
      </c>
      <c r="H4" s="7" t="s">
        <v>118</v>
      </c>
      <c r="I4" s="7"/>
      <c r="J4" s="218" t="s">
        <v>122</v>
      </c>
      <c r="K4" s="218"/>
      <c r="L4" s="218"/>
      <c r="M4" s="218"/>
      <c r="N4" s="6"/>
      <c r="O4" s="217" t="s">
        <v>33</v>
      </c>
      <c r="P4" s="217"/>
      <c r="Q4" s="217"/>
      <c r="R4" s="217"/>
      <c r="S4" s="217"/>
      <c r="T4" s="217"/>
      <c r="U4" s="8"/>
    </row>
    <row r="5" spans="1:23" s="3" customFormat="1" x14ac:dyDescent="0.25">
      <c r="A5" s="124" t="s">
        <v>22</v>
      </c>
      <c r="B5" s="3">
        <f>Innehåll!C28-2</f>
        <v>2023</v>
      </c>
      <c r="C5" s="121" t="s">
        <v>39</v>
      </c>
      <c r="D5" s="6" t="s">
        <v>158</v>
      </c>
      <c r="E5" s="121" t="s">
        <v>155</v>
      </c>
      <c r="F5" s="121" t="str">
        <f>"31/12-"&amp;Innehåll!C28-12</f>
        <v>31/12-2013</v>
      </c>
      <c r="G5" s="121" t="s">
        <v>115</v>
      </c>
      <c r="H5" s="121" t="str">
        <f>S5</f>
        <v>1/11 2023</v>
      </c>
      <c r="I5" s="121"/>
      <c r="J5" s="122" t="str">
        <f>O5</f>
        <v>1/11 2019</v>
      </c>
      <c r="K5" s="122" t="str">
        <f>P5</f>
        <v>1/11 2020</v>
      </c>
      <c r="L5" s="122" t="str">
        <f>Q5</f>
        <v>1/11 2021</v>
      </c>
      <c r="M5" s="122" t="str">
        <f>R5</f>
        <v>1/11 2022</v>
      </c>
      <c r="N5" s="6"/>
      <c r="O5" s="141" t="str">
        <f>"1/11 "&amp;Innehåll!C28-6</f>
        <v>1/11 2019</v>
      </c>
      <c r="P5" s="141" t="str">
        <f>"1/11 "&amp;Innehåll!C28-5</f>
        <v>1/11 2020</v>
      </c>
      <c r="Q5" s="141" t="str">
        <f>"1/11 "&amp;Innehåll!C28-4</f>
        <v>1/11 2021</v>
      </c>
      <c r="R5" s="141" t="str">
        <f>"1/11 "&amp;Innehåll!C28-3</f>
        <v>1/11 2022</v>
      </c>
      <c r="S5" s="141" t="str">
        <f>"1/11 "&amp;Innehåll!C28-2</f>
        <v>1/11 2023</v>
      </c>
      <c r="T5" s="141" t="str">
        <f>"1/11 "&amp;Innehåll!C28-1</f>
        <v>1/11 2024</v>
      </c>
      <c r="U5" s="8"/>
    </row>
    <row r="6" spans="1:23" s="3" customFormat="1" x14ac:dyDescent="0.25">
      <c r="A6" s="124" t="s">
        <v>163</v>
      </c>
      <c r="B6" s="140"/>
      <c r="D6" s="6" t="s">
        <v>118</v>
      </c>
      <c r="F6" s="6" t="s">
        <v>121</v>
      </c>
      <c r="G6" s="121" t="s">
        <v>119</v>
      </c>
      <c r="H6" s="6" t="s">
        <v>121</v>
      </c>
      <c r="I6" s="6"/>
      <c r="J6" s="121" t="s">
        <v>121</v>
      </c>
      <c r="K6" s="121" t="s">
        <v>121</v>
      </c>
      <c r="L6" s="121" t="s">
        <v>121</v>
      </c>
      <c r="M6" s="121" t="s">
        <v>121</v>
      </c>
      <c r="N6" s="121"/>
      <c r="O6" s="121"/>
      <c r="P6" s="121"/>
      <c r="Q6" s="121"/>
      <c r="R6" s="121"/>
      <c r="S6" s="121"/>
      <c r="T6" s="121"/>
      <c r="U6" s="8"/>
    </row>
    <row r="7" spans="1:23" s="3" customFormat="1" x14ac:dyDescent="0.25">
      <c r="A7" s="124"/>
      <c r="B7" s="140"/>
      <c r="F7" s="121" t="str">
        <f>"31/12-"&amp;Innehåll!C28-2</f>
        <v>31/12-2023</v>
      </c>
      <c r="G7" s="121" t="s">
        <v>118</v>
      </c>
      <c r="H7" s="121" t="s">
        <v>211</v>
      </c>
      <c r="I7" s="121"/>
      <c r="J7" s="122" t="str">
        <f>P5</f>
        <v>1/11 2020</v>
      </c>
      <c r="K7" s="122" t="str">
        <f>Q5</f>
        <v>1/11 2021</v>
      </c>
      <c r="L7" s="122" t="str">
        <f>R5</f>
        <v>1/11 2022</v>
      </c>
      <c r="M7" s="122" t="str">
        <f>S5</f>
        <v>1/11 2023</v>
      </c>
      <c r="N7" s="121"/>
      <c r="O7" s="121"/>
      <c r="P7" s="121"/>
      <c r="Q7" s="121"/>
      <c r="R7" s="121"/>
      <c r="S7" s="121"/>
      <c r="T7" s="121"/>
      <c r="U7" s="8"/>
    </row>
    <row r="8" spans="1:23" s="3" customFormat="1" x14ac:dyDescent="0.25">
      <c r="B8" s="140"/>
      <c r="C8" s="155"/>
      <c r="D8" s="155"/>
      <c r="E8" s="155"/>
      <c r="F8" s="155"/>
      <c r="G8" s="121" t="str">
        <f>"år "&amp;Innehåll!C28-2006&amp;" - "&amp;Innehåll!C28-2002</f>
        <v>år 19 - 23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8"/>
    </row>
    <row r="9" spans="1:23" s="3" customFormat="1" x14ac:dyDescent="0.25">
      <c r="A9" s="142"/>
      <c r="B9" s="148"/>
      <c r="C9" s="156"/>
      <c r="D9" s="156"/>
      <c r="E9" s="156"/>
      <c r="F9" s="156"/>
      <c r="G9" s="143" t="s">
        <v>123</v>
      </c>
      <c r="H9" s="143" t="s">
        <v>123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</row>
    <row r="10" spans="1:23" s="10" customFormat="1" ht="15.6" x14ac:dyDescent="0.25">
      <c r="B10" s="145"/>
      <c r="G10" s="154" t="s">
        <v>134</v>
      </c>
      <c r="H10" s="154" t="s">
        <v>135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32"/>
      <c r="U10" s="8"/>
    </row>
    <row r="11" spans="1:23" s="192" customFormat="1" x14ac:dyDescent="0.25">
      <c r="A11" s="192" t="s">
        <v>189</v>
      </c>
      <c r="B11" s="196">
        <v>10551707</v>
      </c>
      <c r="C11" s="196"/>
      <c r="D11" s="196"/>
      <c r="E11" s="196"/>
      <c r="F11" s="197">
        <v>9.4023409765031402E-2</v>
      </c>
      <c r="G11" s="197">
        <v>5.7215694479759698E-3</v>
      </c>
      <c r="H11" s="197">
        <v>2.7901958024498198E-3</v>
      </c>
      <c r="I11" s="197"/>
      <c r="J11" s="197">
        <v>5.7183152666807702E-3</v>
      </c>
      <c r="K11" s="197">
        <v>6.2260544243315698E-3</v>
      </c>
      <c r="L11" s="197">
        <v>6.8580210856929499E-3</v>
      </c>
      <c r="M11" s="197">
        <v>4.0859865109091403E-3</v>
      </c>
      <c r="N11" s="193"/>
      <c r="O11" s="196">
        <v>10319473</v>
      </c>
      <c r="P11" s="196">
        <v>10378483</v>
      </c>
      <c r="Q11" s="196">
        <v>10443100</v>
      </c>
      <c r="R11" s="196">
        <v>10514719</v>
      </c>
      <c r="S11" s="196">
        <v>10557682</v>
      </c>
      <c r="T11" s="196">
        <v>10587140</v>
      </c>
    </row>
    <row r="12" spans="1:23" ht="18" customHeight="1" x14ac:dyDescent="0.25">
      <c r="A12" s="8" t="s">
        <v>190</v>
      </c>
      <c r="B12" s="126">
        <v>2454821</v>
      </c>
      <c r="C12" s="126">
        <v>209</v>
      </c>
      <c r="D12" s="199">
        <v>208.69496208210401</v>
      </c>
      <c r="E12" s="199">
        <v>0</v>
      </c>
      <c r="F12" s="198">
        <v>0.13489289620820999</v>
      </c>
      <c r="G12" s="152">
        <v>8.4583331419452196E-3</v>
      </c>
      <c r="H12" s="203">
        <v>6.4574736737524202E-3</v>
      </c>
      <c r="I12" s="152"/>
      <c r="J12" s="152">
        <v>7.2818007622496902E-3</v>
      </c>
      <c r="K12" s="152">
        <v>8.3692854165473406E-3</v>
      </c>
      <c r="L12" s="152">
        <v>1.0489419157587601E-2</v>
      </c>
      <c r="M12" s="152">
        <v>7.69584901758524E-3</v>
      </c>
      <c r="N12" s="12"/>
      <c r="O12" s="202">
        <v>2374550</v>
      </c>
      <c r="P12" s="202">
        <v>2391841</v>
      </c>
      <c r="Q12" s="202">
        <v>2411859</v>
      </c>
      <c r="R12" s="202">
        <v>2437158</v>
      </c>
      <c r="S12" s="202">
        <v>2455914</v>
      </c>
      <c r="T12" s="202">
        <v>2471773</v>
      </c>
      <c r="U12" s="71"/>
      <c r="V12" s="71"/>
      <c r="W12" s="37"/>
    </row>
    <row r="13" spans="1:23" x14ac:dyDescent="0.25">
      <c r="A13" s="8" t="s">
        <v>191</v>
      </c>
      <c r="B13" s="126">
        <v>404589</v>
      </c>
      <c r="C13" s="126">
        <v>571</v>
      </c>
      <c r="D13" s="199">
        <v>570.65603447367596</v>
      </c>
      <c r="E13" s="199">
        <v>0</v>
      </c>
      <c r="F13" s="198">
        <v>0.17108900344736799</v>
      </c>
      <c r="G13" s="152">
        <v>1.3852767507972701E-2</v>
      </c>
      <c r="H13" s="203">
        <v>7.3731079231259596E-3</v>
      </c>
      <c r="I13" s="152"/>
      <c r="J13" s="152">
        <v>1.31368720042606E-2</v>
      </c>
      <c r="K13" s="152">
        <v>1.5661880662550601E-2</v>
      </c>
      <c r="L13" s="152">
        <v>1.50093618230438E-2</v>
      </c>
      <c r="M13" s="152">
        <v>1.1607968605494E-2</v>
      </c>
      <c r="N13" s="12"/>
      <c r="O13" s="202">
        <v>383044</v>
      </c>
      <c r="P13" s="202">
        <v>388076</v>
      </c>
      <c r="Q13" s="202">
        <v>394154</v>
      </c>
      <c r="R13" s="202">
        <v>400070</v>
      </c>
      <c r="S13" s="202">
        <v>404714</v>
      </c>
      <c r="T13" s="202">
        <v>407698</v>
      </c>
      <c r="U13" s="71"/>
      <c r="V13" s="71"/>
      <c r="W13" s="37"/>
    </row>
    <row r="14" spans="1:23" x14ac:dyDescent="0.25">
      <c r="A14" s="8" t="s">
        <v>192</v>
      </c>
      <c r="B14" s="126">
        <v>301944</v>
      </c>
      <c r="C14" s="126">
        <v>0</v>
      </c>
      <c r="D14" s="199">
        <v>0</v>
      </c>
      <c r="E14" s="199">
        <v>0</v>
      </c>
      <c r="F14" s="198">
        <v>8.78160025074846E-2</v>
      </c>
      <c r="G14" s="152">
        <v>4.2972017109064202E-3</v>
      </c>
      <c r="H14" s="203">
        <v>-1.94171545764282E-3</v>
      </c>
      <c r="I14" s="152"/>
      <c r="J14" s="152">
        <v>7.2685912729793497E-3</v>
      </c>
      <c r="K14" s="152">
        <v>6.8586739006243997E-3</v>
      </c>
      <c r="L14" s="152">
        <v>3.6199905767431398E-3</v>
      </c>
      <c r="M14" s="152">
        <v>-5.3889107457525103E-4</v>
      </c>
      <c r="N14" s="12"/>
      <c r="O14" s="202">
        <v>297169</v>
      </c>
      <c r="P14" s="202">
        <v>299329</v>
      </c>
      <c r="Q14" s="202">
        <v>301382</v>
      </c>
      <c r="R14" s="202">
        <v>302473</v>
      </c>
      <c r="S14" s="202">
        <v>302310</v>
      </c>
      <c r="T14" s="202">
        <v>301723</v>
      </c>
      <c r="U14" s="71"/>
      <c r="V14" s="71"/>
      <c r="W14" s="37"/>
    </row>
    <row r="15" spans="1:23" x14ac:dyDescent="0.25">
      <c r="A15" s="8" t="s">
        <v>193</v>
      </c>
      <c r="B15" s="126">
        <v>472298</v>
      </c>
      <c r="C15" s="126">
        <v>0</v>
      </c>
      <c r="D15" s="199">
        <v>0</v>
      </c>
      <c r="E15" s="199">
        <v>0</v>
      </c>
      <c r="F15" s="198">
        <v>7.8680272606018495E-2</v>
      </c>
      <c r="G15" s="152">
        <v>3.9775894890528001E-3</v>
      </c>
      <c r="H15" s="203">
        <v>1.3328819870519999E-4</v>
      </c>
      <c r="I15" s="152"/>
      <c r="J15" s="152">
        <v>4.4323687593236698E-3</v>
      </c>
      <c r="K15" s="152">
        <v>4.6417962831388701E-3</v>
      </c>
      <c r="L15" s="152">
        <v>5.0101715855957601E-3</v>
      </c>
      <c r="M15" s="152">
        <v>1.8291765314319499E-3</v>
      </c>
      <c r="N15" s="12"/>
      <c r="O15" s="202">
        <v>465214</v>
      </c>
      <c r="P15" s="202">
        <v>467276</v>
      </c>
      <c r="Q15" s="202">
        <v>469445</v>
      </c>
      <c r="R15" s="202">
        <v>471797</v>
      </c>
      <c r="S15" s="202">
        <v>472660</v>
      </c>
      <c r="T15" s="202">
        <v>472723</v>
      </c>
      <c r="U15" s="71"/>
      <c r="V15" s="71"/>
      <c r="W15" s="37"/>
    </row>
    <row r="16" spans="1:23" x14ac:dyDescent="0.25">
      <c r="A16" s="8" t="s">
        <v>194</v>
      </c>
      <c r="B16" s="126">
        <v>368856</v>
      </c>
      <c r="C16" s="126">
        <v>0</v>
      </c>
      <c r="D16" s="199">
        <v>0</v>
      </c>
      <c r="E16" s="199">
        <v>0</v>
      </c>
      <c r="F16" s="198">
        <v>8.0944217328234203E-2</v>
      </c>
      <c r="G16" s="152">
        <v>4.0009580372708502E-3</v>
      </c>
      <c r="H16" s="203">
        <v>1.7768099219666301E-3</v>
      </c>
      <c r="I16" s="152"/>
      <c r="J16" s="152">
        <v>4.40895993130609E-3</v>
      </c>
      <c r="K16" s="152">
        <v>5.17052880781909E-3</v>
      </c>
      <c r="L16" s="152">
        <v>5.7872642023770599E-3</v>
      </c>
      <c r="M16" s="152">
        <v>6.4505112978808198E-4</v>
      </c>
      <c r="N16" s="12"/>
      <c r="O16" s="202">
        <v>363351</v>
      </c>
      <c r="P16" s="202">
        <v>364953</v>
      </c>
      <c r="Q16" s="202">
        <v>366840</v>
      </c>
      <c r="R16" s="202">
        <v>368963</v>
      </c>
      <c r="S16" s="202">
        <v>369201</v>
      </c>
      <c r="T16" s="202">
        <v>369857</v>
      </c>
      <c r="U16" s="71"/>
      <c r="V16" s="71"/>
      <c r="W16" s="37"/>
    </row>
    <row r="17" spans="1:23" ht="18" customHeight="1" x14ac:dyDescent="0.25">
      <c r="A17" s="8" t="s">
        <v>195</v>
      </c>
      <c r="B17" s="126">
        <v>203686</v>
      </c>
      <c r="C17" s="126">
        <v>0</v>
      </c>
      <c r="D17" s="199">
        <v>0</v>
      </c>
      <c r="E17" s="199">
        <v>0</v>
      </c>
      <c r="F17" s="198">
        <v>8.8322041505482091E-2</v>
      </c>
      <c r="G17" s="152">
        <v>3.3833569285048899E-3</v>
      </c>
      <c r="H17" s="203">
        <v>-2.8574509381065301E-3</v>
      </c>
      <c r="I17" s="152"/>
      <c r="J17" s="152">
        <v>4.7543345422027903E-3</v>
      </c>
      <c r="K17" s="152">
        <v>4.9246713177451299E-3</v>
      </c>
      <c r="L17" s="152">
        <v>4.9891017156802504E-3</v>
      </c>
      <c r="M17" s="152">
        <v>-1.12113660731334E-3</v>
      </c>
      <c r="N17" s="12"/>
      <c r="O17" s="202">
        <v>201290</v>
      </c>
      <c r="P17" s="202">
        <v>202247</v>
      </c>
      <c r="Q17" s="202">
        <v>203243</v>
      </c>
      <c r="R17" s="202">
        <v>204257</v>
      </c>
      <c r="S17" s="202">
        <v>204028</v>
      </c>
      <c r="T17" s="202">
        <v>203445</v>
      </c>
      <c r="U17" s="71"/>
      <c r="V17" s="71"/>
      <c r="W17" s="37"/>
    </row>
    <row r="18" spans="1:23" x14ac:dyDescent="0.25">
      <c r="A18" s="8" t="s">
        <v>196</v>
      </c>
      <c r="B18" s="126">
        <v>246667</v>
      </c>
      <c r="C18" s="126">
        <v>0</v>
      </c>
      <c r="D18" s="199">
        <v>0</v>
      </c>
      <c r="E18" s="199">
        <v>0</v>
      </c>
      <c r="F18" s="198">
        <v>5.4700394229371403E-2</v>
      </c>
      <c r="G18" s="152">
        <v>1.67457797514925E-3</v>
      </c>
      <c r="H18" s="203">
        <v>-2.6511456592043302E-3</v>
      </c>
      <c r="I18" s="152"/>
      <c r="J18" s="152">
        <v>2.5181834851170501E-3</v>
      </c>
      <c r="K18" s="152">
        <v>3.8856576150353801E-3</v>
      </c>
      <c r="L18" s="152">
        <v>3.2471081708092299E-3</v>
      </c>
      <c r="M18" s="152">
        <v>-2.9379598129068399E-3</v>
      </c>
      <c r="N18" s="12"/>
      <c r="O18" s="202">
        <v>245415</v>
      </c>
      <c r="P18" s="202">
        <v>246033</v>
      </c>
      <c r="Q18" s="202">
        <v>246989</v>
      </c>
      <c r="R18" s="202">
        <v>247791</v>
      </c>
      <c r="S18" s="202">
        <v>247063</v>
      </c>
      <c r="T18" s="202">
        <v>246408</v>
      </c>
      <c r="U18" s="71"/>
      <c r="V18" s="71"/>
      <c r="W18" s="37"/>
    </row>
    <row r="19" spans="1:23" x14ac:dyDescent="0.25">
      <c r="A19" s="8" t="s">
        <v>197</v>
      </c>
      <c r="B19" s="126">
        <v>61029</v>
      </c>
      <c r="C19" s="126">
        <v>0</v>
      </c>
      <c r="D19" s="199">
        <v>0</v>
      </c>
      <c r="E19" s="199">
        <v>0</v>
      </c>
      <c r="F19" s="198">
        <v>6.7668515246409294E-2</v>
      </c>
      <c r="G19" s="152">
        <v>6.0527127763663202E-3</v>
      </c>
      <c r="H19" s="203">
        <v>-1.5222693270914799E-3</v>
      </c>
      <c r="I19" s="152"/>
      <c r="J19" s="152">
        <v>6.9421155007042702E-3</v>
      </c>
      <c r="K19" s="152">
        <v>1.53538717735221E-2</v>
      </c>
      <c r="L19" s="152">
        <v>3.1981893328085001E-3</v>
      </c>
      <c r="M19" s="152">
        <v>-1.2098026713750899E-3</v>
      </c>
      <c r="N19" s="12"/>
      <c r="O19" s="202">
        <v>59636</v>
      </c>
      <c r="P19" s="202">
        <v>60050</v>
      </c>
      <c r="Q19" s="202">
        <v>60972</v>
      </c>
      <c r="R19" s="202">
        <v>61167</v>
      </c>
      <c r="S19" s="202">
        <v>61093</v>
      </c>
      <c r="T19" s="202">
        <v>61000</v>
      </c>
      <c r="U19" s="71"/>
      <c r="V19" s="71"/>
      <c r="W19" s="37"/>
    </row>
    <row r="20" spans="1:23" x14ac:dyDescent="0.25">
      <c r="A20" s="8" t="s">
        <v>198</v>
      </c>
      <c r="B20" s="126">
        <v>157973</v>
      </c>
      <c r="C20" s="126">
        <v>0</v>
      </c>
      <c r="D20" s="199">
        <v>0</v>
      </c>
      <c r="E20" s="199">
        <v>0</v>
      </c>
      <c r="F20" s="198">
        <v>3.4145734729014096E-2</v>
      </c>
      <c r="G20" s="152">
        <v>-2.3904340667628698E-3</v>
      </c>
      <c r="H20" s="203">
        <v>-5.44158355769595E-3</v>
      </c>
      <c r="I20" s="152"/>
      <c r="J20" s="152">
        <v>-3.2613866840273402E-3</v>
      </c>
      <c r="K20" s="152">
        <v>-1.4319179536133901E-3</v>
      </c>
      <c r="L20" s="152">
        <v>-7.7358977100484903E-4</v>
      </c>
      <c r="M20" s="152">
        <v>-4.0912409677987902E-3</v>
      </c>
      <c r="N20" s="12"/>
      <c r="O20" s="202">
        <v>159748</v>
      </c>
      <c r="P20" s="202">
        <v>159227</v>
      </c>
      <c r="Q20" s="202">
        <v>158999</v>
      </c>
      <c r="R20" s="202">
        <v>158876</v>
      </c>
      <c r="S20" s="202">
        <v>158226</v>
      </c>
      <c r="T20" s="202">
        <v>157365</v>
      </c>
      <c r="U20" s="71"/>
      <c r="V20" s="71"/>
      <c r="W20" s="37"/>
    </row>
    <row r="21" spans="1:23" x14ac:dyDescent="0.25">
      <c r="A21" s="8" t="s">
        <v>199</v>
      </c>
      <c r="B21" s="126">
        <v>1421781</v>
      </c>
      <c r="C21" s="126">
        <v>19</v>
      </c>
      <c r="D21" s="199">
        <v>19.138059127095801</v>
      </c>
      <c r="E21" s="199">
        <v>0</v>
      </c>
      <c r="F21" s="198">
        <v>0.11593720591270999</v>
      </c>
      <c r="G21" s="152">
        <v>8.1851398898424906E-3</v>
      </c>
      <c r="H21" s="203">
        <v>4.3697197754603897E-3</v>
      </c>
      <c r="I21" s="152"/>
      <c r="J21" s="152">
        <v>8.8990810360445108E-3</v>
      </c>
      <c r="K21" s="152">
        <v>8.6852279845346294E-3</v>
      </c>
      <c r="L21" s="152">
        <v>8.6418510563729609E-3</v>
      </c>
      <c r="M21" s="152">
        <v>6.5162623489116002E-3</v>
      </c>
      <c r="N21" s="12"/>
      <c r="O21" s="202">
        <v>1376659</v>
      </c>
      <c r="P21" s="202">
        <v>1388910</v>
      </c>
      <c r="Q21" s="202">
        <v>1400973</v>
      </c>
      <c r="R21" s="202">
        <v>1413080</v>
      </c>
      <c r="S21" s="202">
        <v>1422288</v>
      </c>
      <c r="T21" s="202">
        <v>1428503</v>
      </c>
      <c r="U21" s="71"/>
      <c r="V21" s="71"/>
      <c r="W21" s="37"/>
    </row>
    <row r="22" spans="1:23" ht="18" customHeight="1" x14ac:dyDescent="0.25">
      <c r="A22" s="8" t="s">
        <v>200</v>
      </c>
      <c r="B22" s="126">
        <v>343746</v>
      </c>
      <c r="C22" s="126">
        <v>63</v>
      </c>
      <c r="D22" s="199">
        <v>62.5426914352756</v>
      </c>
      <c r="E22" s="199">
        <v>0</v>
      </c>
      <c r="F22" s="198">
        <v>0.120277669143528</v>
      </c>
      <c r="G22" s="152">
        <v>7.9969983935612703E-3</v>
      </c>
      <c r="H22" s="203">
        <v>2.7384596600472698E-3</v>
      </c>
      <c r="I22" s="152"/>
      <c r="J22" s="152">
        <v>9.7178288245568806E-3</v>
      </c>
      <c r="K22" s="152">
        <v>1.0293068600642E-2</v>
      </c>
      <c r="L22" s="152">
        <v>8.1052535576326204E-3</v>
      </c>
      <c r="M22" s="152">
        <v>3.88433948718547E-3</v>
      </c>
      <c r="N22" s="12"/>
      <c r="O22" s="202">
        <v>333202</v>
      </c>
      <c r="P22" s="202">
        <v>336440</v>
      </c>
      <c r="Q22" s="202">
        <v>339903</v>
      </c>
      <c r="R22" s="202">
        <v>342658</v>
      </c>
      <c r="S22" s="202">
        <v>343989</v>
      </c>
      <c r="T22" s="202">
        <v>344931</v>
      </c>
      <c r="U22" s="71"/>
      <c r="V22" s="71"/>
      <c r="W22" s="37"/>
    </row>
    <row r="23" spans="1:23" x14ac:dyDescent="0.25">
      <c r="A23" s="8" t="s">
        <v>201</v>
      </c>
      <c r="B23" s="126">
        <v>1767016</v>
      </c>
      <c r="C23" s="126">
        <v>0</v>
      </c>
      <c r="D23" s="199">
        <v>0</v>
      </c>
      <c r="E23" s="199">
        <v>0</v>
      </c>
      <c r="F23" s="198">
        <v>9.4070648956958311E-2</v>
      </c>
      <c r="G23" s="152">
        <v>6.19207199937732E-3</v>
      </c>
      <c r="H23" s="203">
        <v>3.0402100879081198E-3</v>
      </c>
      <c r="I23" s="152"/>
      <c r="J23" s="152">
        <v>5.6914090745936998E-3</v>
      </c>
      <c r="K23" s="152">
        <v>5.1662184664634002E-3</v>
      </c>
      <c r="L23" s="152">
        <v>7.9854116092201895E-3</v>
      </c>
      <c r="M23" s="152">
        <v>5.9275277781729698E-3</v>
      </c>
      <c r="N23" s="12"/>
      <c r="O23" s="202">
        <v>1724529</v>
      </c>
      <c r="P23" s="202">
        <v>1734344</v>
      </c>
      <c r="Q23" s="202">
        <v>1743304</v>
      </c>
      <c r="R23" s="202">
        <v>1757225</v>
      </c>
      <c r="S23" s="202">
        <v>1767641</v>
      </c>
      <c r="T23" s="202">
        <v>1773015</v>
      </c>
      <c r="U23" s="71"/>
      <c r="V23" s="71"/>
      <c r="W23" s="37"/>
    </row>
    <row r="24" spans="1:23" x14ac:dyDescent="0.25">
      <c r="A24" s="8" t="s">
        <v>202</v>
      </c>
      <c r="B24" s="126">
        <v>283548</v>
      </c>
      <c r="C24" s="126">
        <v>0</v>
      </c>
      <c r="D24" s="199">
        <v>0</v>
      </c>
      <c r="E24" s="199">
        <v>0</v>
      </c>
      <c r="F24" s="198">
        <v>3.5545897777696595E-2</v>
      </c>
      <c r="G24" s="152">
        <v>1.1658693775598E-3</v>
      </c>
      <c r="H24" s="203">
        <v>-6.0635758881199696E-4</v>
      </c>
      <c r="I24" s="152"/>
      <c r="J24" s="152">
        <v>1.9975774061244899E-3</v>
      </c>
      <c r="K24" s="152">
        <v>9.2963740606420502E-4</v>
      </c>
      <c r="L24" s="152">
        <v>2.7616017290028202E-3</v>
      </c>
      <c r="M24" s="152">
        <v>-1.0213029712872999E-3</v>
      </c>
      <c r="N24" s="12"/>
      <c r="O24" s="202">
        <v>282342</v>
      </c>
      <c r="P24" s="202">
        <v>282906</v>
      </c>
      <c r="Q24" s="202">
        <v>283169</v>
      </c>
      <c r="R24" s="202">
        <v>283951</v>
      </c>
      <c r="S24" s="202">
        <v>283661</v>
      </c>
      <c r="T24" s="202">
        <v>283489</v>
      </c>
      <c r="U24" s="71"/>
      <c r="V24" s="71"/>
      <c r="W24" s="37"/>
    </row>
    <row r="25" spans="1:23" x14ac:dyDescent="0.25">
      <c r="A25" s="8" t="s">
        <v>203</v>
      </c>
      <c r="B25" s="126">
        <v>308116</v>
      </c>
      <c r="C25" s="126">
        <v>0</v>
      </c>
      <c r="D25" s="199">
        <v>0</v>
      </c>
      <c r="E25" s="199">
        <v>0</v>
      </c>
      <c r="F25" s="198">
        <v>7.96124669317963E-2</v>
      </c>
      <c r="G25" s="152">
        <v>3.08693926878645E-3</v>
      </c>
      <c r="H25" s="203">
        <v>1.9454432854646201E-4</v>
      </c>
      <c r="I25" s="152"/>
      <c r="J25" s="152">
        <v>3.54852051970561E-3</v>
      </c>
      <c r="K25" s="152">
        <v>3.1827028441522298E-3</v>
      </c>
      <c r="L25" s="152">
        <v>3.1563021702838102E-3</v>
      </c>
      <c r="M25" s="152">
        <v>2.4605403437605602E-3</v>
      </c>
      <c r="N25" s="12"/>
      <c r="O25" s="202">
        <v>304634</v>
      </c>
      <c r="P25" s="202">
        <v>305715</v>
      </c>
      <c r="Q25" s="202">
        <v>306688</v>
      </c>
      <c r="R25" s="202">
        <v>307656</v>
      </c>
      <c r="S25" s="202">
        <v>308413</v>
      </c>
      <c r="T25" s="202">
        <v>308473</v>
      </c>
      <c r="U25" s="71"/>
      <c r="V25" s="71"/>
      <c r="W25" s="37"/>
    </row>
    <row r="26" spans="1:23" x14ac:dyDescent="0.25">
      <c r="A26" s="8" t="s">
        <v>204</v>
      </c>
      <c r="B26" s="126">
        <v>280813</v>
      </c>
      <c r="C26" s="126">
        <v>0</v>
      </c>
      <c r="D26" s="199">
        <v>0</v>
      </c>
      <c r="E26" s="199">
        <v>0</v>
      </c>
      <c r="F26" s="198">
        <v>8.3994070734287107E-2</v>
      </c>
      <c r="G26" s="152">
        <v>4.8005377589406296E-3</v>
      </c>
      <c r="H26" s="203">
        <v>1.28485754453402E-3</v>
      </c>
      <c r="I26" s="152"/>
      <c r="J26" s="152">
        <v>5.7830311209792701E-3</v>
      </c>
      <c r="K26" s="152">
        <v>5.3854589002553903E-3</v>
      </c>
      <c r="L26" s="152">
        <v>6.68410345829701E-3</v>
      </c>
      <c r="M26" s="152">
        <v>1.35788213155419E-3</v>
      </c>
      <c r="N26" s="12"/>
      <c r="O26" s="202">
        <v>275634</v>
      </c>
      <c r="P26" s="202">
        <v>277228</v>
      </c>
      <c r="Q26" s="202">
        <v>278721</v>
      </c>
      <c r="R26" s="202">
        <v>280584</v>
      </c>
      <c r="S26" s="202">
        <v>280965</v>
      </c>
      <c r="T26" s="202">
        <v>281326</v>
      </c>
      <c r="U26" s="71"/>
      <c r="V26" s="71"/>
      <c r="W26" s="37"/>
    </row>
    <row r="27" spans="1:23" ht="18" customHeight="1" x14ac:dyDescent="0.25">
      <c r="A27" s="8" t="s">
        <v>205</v>
      </c>
      <c r="B27" s="126">
        <v>287253</v>
      </c>
      <c r="C27" s="126">
        <v>0</v>
      </c>
      <c r="D27" s="199">
        <v>0</v>
      </c>
      <c r="E27" s="199">
        <v>0</v>
      </c>
      <c r="F27" s="198">
        <v>3.57095212169505E-2</v>
      </c>
      <c r="G27" s="152">
        <v>-2.9895785254196999E-4</v>
      </c>
      <c r="H27" s="203">
        <v>-3.76759865159627E-3</v>
      </c>
      <c r="I27" s="152"/>
      <c r="J27" s="152">
        <v>-3.9611529039767899E-4</v>
      </c>
      <c r="K27" s="152">
        <v>1.67894299588781E-3</v>
      </c>
      <c r="L27" s="152">
        <v>6.21174053663886E-4</v>
      </c>
      <c r="M27" s="152">
        <v>-3.0935379045095601E-3</v>
      </c>
      <c r="N27" s="12"/>
      <c r="O27" s="202">
        <v>287795</v>
      </c>
      <c r="P27" s="202">
        <v>287681</v>
      </c>
      <c r="Q27" s="202">
        <v>288164</v>
      </c>
      <c r="R27" s="202">
        <v>288343</v>
      </c>
      <c r="S27" s="202">
        <v>287451</v>
      </c>
      <c r="T27" s="202">
        <v>286368</v>
      </c>
      <c r="U27" s="71"/>
      <c r="V27" s="71"/>
      <c r="W27" s="37"/>
    </row>
    <row r="28" spans="1:23" x14ac:dyDescent="0.25">
      <c r="A28" s="8" t="s">
        <v>206</v>
      </c>
      <c r="B28" s="126">
        <v>285642</v>
      </c>
      <c r="C28" s="126">
        <v>0</v>
      </c>
      <c r="D28" s="199">
        <v>0</v>
      </c>
      <c r="E28" s="199">
        <v>0</v>
      </c>
      <c r="F28" s="198">
        <v>2.7600100730294602E-2</v>
      </c>
      <c r="G28" s="152">
        <v>-1.0876212210959601E-3</v>
      </c>
      <c r="H28" s="203">
        <v>-5.01249628606883E-3</v>
      </c>
      <c r="I28" s="152"/>
      <c r="J28" s="152">
        <v>1.0371241729978801E-3</v>
      </c>
      <c r="K28" s="152">
        <v>8.41355764851494E-4</v>
      </c>
      <c r="L28" s="152">
        <v>-1.5353992906594199E-3</v>
      </c>
      <c r="M28" s="152">
        <v>-4.682863017559E-3</v>
      </c>
      <c r="N28" s="12"/>
      <c r="O28" s="202">
        <v>287333</v>
      </c>
      <c r="P28" s="202">
        <v>287631</v>
      </c>
      <c r="Q28" s="202">
        <v>287873</v>
      </c>
      <c r="R28" s="202">
        <v>287431</v>
      </c>
      <c r="S28" s="202">
        <v>286085</v>
      </c>
      <c r="T28" s="202">
        <v>284651</v>
      </c>
      <c r="U28" s="71"/>
      <c r="V28" s="71"/>
      <c r="W28" s="37"/>
    </row>
    <row r="29" spans="1:23" x14ac:dyDescent="0.25">
      <c r="A29" s="8" t="s">
        <v>207</v>
      </c>
      <c r="B29" s="126">
        <v>242148</v>
      </c>
      <c r="C29" s="126">
        <v>0</v>
      </c>
      <c r="D29" s="199">
        <v>0</v>
      </c>
      <c r="E29" s="199">
        <v>0</v>
      </c>
      <c r="F29" s="198">
        <v>-3.3036554948049997E-5</v>
      </c>
      <c r="G29" s="152">
        <v>-3.1086459567190002E-3</v>
      </c>
      <c r="H29" s="203">
        <v>-3.0205122491674999E-3</v>
      </c>
      <c r="I29" s="152"/>
      <c r="J29" s="152">
        <v>-2.9219985328877698E-3</v>
      </c>
      <c r="K29" s="152">
        <v>-1.7983920739956601E-3</v>
      </c>
      <c r="L29" s="152">
        <v>-3.6401157958095699E-3</v>
      </c>
      <c r="M29" s="152">
        <v>-4.07259158194087E-3</v>
      </c>
      <c r="N29" s="12"/>
      <c r="O29" s="202">
        <v>245380</v>
      </c>
      <c r="P29" s="202">
        <v>244663</v>
      </c>
      <c r="Q29" s="202">
        <v>244223</v>
      </c>
      <c r="R29" s="202">
        <v>243334</v>
      </c>
      <c r="S29" s="202">
        <v>242343</v>
      </c>
      <c r="T29" s="202">
        <v>241611</v>
      </c>
      <c r="U29" s="71"/>
      <c r="V29" s="71"/>
      <c r="W29" s="37"/>
    </row>
    <row r="30" spans="1:23" x14ac:dyDescent="0.25">
      <c r="A30" s="8" t="s">
        <v>208</v>
      </c>
      <c r="B30" s="126">
        <v>132572</v>
      </c>
      <c r="C30" s="126">
        <v>0</v>
      </c>
      <c r="D30" s="199">
        <v>0</v>
      </c>
      <c r="E30" s="199">
        <v>0</v>
      </c>
      <c r="F30" s="198">
        <v>4.8323198456441105E-2</v>
      </c>
      <c r="G30" s="152">
        <v>3.3667402026809098E-3</v>
      </c>
      <c r="H30" s="203">
        <v>1.8268838796370399E-3</v>
      </c>
      <c r="I30" s="152"/>
      <c r="J30" s="152">
        <v>2.8080216072289299E-3</v>
      </c>
      <c r="K30" s="152">
        <v>6.48538118781664E-3</v>
      </c>
      <c r="L30" s="152">
        <v>4.3209970132055704E-3</v>
      </c>
      <c r="M30" s="152">
        <v>-1.3586546299930601E-4</v>
      </c>
      <c r="N30" s="12"/>
      <c r="O30" s="202">
        <v>130697</v>
      </c>
      <c r="P30" s="202">
        <v>131064</v>
      </c>
      <c r="Q30" s="202">
        <v>131914</v>
      </c>
      <c r="R30" s="202">
        <v>132484</v>
      </c>
      <c r="S30" s="202">
        <v>132466</v>
      </c>
      <c r="T30" s="202">
        <v>132708</v>
      </c>
      <c r="U30" s="71"/>
      <c r="V30" s="71"/>
      <c r="W30" s="37"/>
    </row>
    <row r="31" spans="1:23" x14ac:dyDescent="0.25">
      <c r="A31" s="8" t="s">
        <v>209</v>
      </c>
      <c r="B31" s="126">
        <v>278729</v>
      </c>
      <c r="C31" s="126">
        <v>0</v>
      </c>
      <c r="D31" s="199">
        <v>0</v>
      </c>
      <c r="E31" s="199">
        <v>0</v>
      </c>
      <c r="F31" s="198">
        <v>6.7469132019976105E-2</v>
      </c>
      <c r="G31" s="152">
        <v>6.2884339370212804E-3</v>
      </c>
      <c r="H31" s="203">
        <v>1.06707645466361E-2</v>
      </c>
      <c r="I31" s="152"/>
      <c r="J31" s="152">
        <v>5.88687914410152E-3</v>
      </c>
      <c r="K31" s="152">
        <v>4.8056511236366298E-3</v>
      </c>
      <c r="L31" s="152">
        <v>5.8390066039419701E-3</v>
      </c>
      <c r="M31" s="152">
        <v>8.6261841990903001E-3</v>
      </c>
      <c r="N31" s="12"/>
      <c r="O31" s="202">
        <v>271621</v>
      </c>
      <c r="P31" s="202">
        <v>273220</v>
      </c>
      <c r="Q31" s="202">
        <v>274533</v>
      </c>
      <c r="R31" s="202">
        <v>276136</v>
      </c>
      <c r="S31" s="202">
        <v>278518</v>
      </c>
      <c r="T31" s="202">
        <v>281490</v>
      </c>
      <c r="U31" s="71"/>
      <c r="V31" s="71"/>
      <c r="W31" s="37"/>
    </row>
    <row r="32" spans="1:23" ht="18" customHeight="1" thickBot="1" x14ac:dyDescent="0.3">
      <c r="A32" s="8" t="s">
        <v>210</v>
      </c>
      <c r="B32" s="126">
        <v>248480</v>
      </c>
      <c r="C32" s="126">
        <v>0</v>
      </c>
      <c r="D32" s="199">
        <v>0</v>
      </c>
      <c r="E32" s="199">
        <v>0</v>
      </c>
      <c r="F32" s="198">
        <v>-3.8326464503920799E-3</v>
      </c>
      <c r="G32" s="152">
        <v>-1.5792877809633901E-3</v>
      </c>
      <c r="H32" s="203">
        <v>-2.81516812586215E-4</v>
      </c>
      <c r="I32" s="152"/>
      <c r="J32" s="152">
        <v>-2.3218638852255898E-3</v>
      </c>
      <c r="K32" s="152">
        <v>4.1257926128284101E-4</v>
      </c>
      <c r="L32" s="152">
        <v>-1.8698548960568899E-3</v>
      </c>
      <c r="M32" s="152">
        <v>-2.5352508173375901E-3</v>
      </c>
      <c r="N32" s="12"/>
      <c r="O32" s="202">
        <v>250230</v>
      </c>
      <c r="P32" s="202">
        <v>249649</v>
      </c>
      <c r="Q32" s="202">
        <v>249752</v>
      </c>
      <c r="R32" s="202">
        <v>249285</v>
      </c>
      <c r="S32" s="202">
        <v>248653</v>
      </c>
      <c r="T32" s="202">
        <v>248583</v>
      </c>
      <c r="U32" s="71"/>
      <c r="V32" s="72"/>
      <c r="W32" s="92"/>
    </row>
    <row r="33" spans="1:22" s="8" customFormat="1" ht="13.8" thickBot="1" x14ac:dyDescent="0.3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2" s="8" customFormat="1" x14ac:dyDescent="0.25">
      <c r="A34" s="39" t="s">
        <v>172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2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</sheetData>
  <mergeCells count="3">
    <mergeCell ref="J3:K3"/>
    <mergeCell ref="O4:T4"/>
    <mergeCell ref="J4:M4"/>
  </mergeCells>
  <conditionalFormatting sqref="W12:W16 W18:W21 W23:W26 W28:W31">
    <cfRule type="cellIs" dxfId="71" priority="22" stopIfTrue="1" operator="lessThan">
      <formula>0</formula>
    </cfRule>
  </conditionalFormatting>
  <conditionalFormatting sqref="W12:W16 W18:W21 W23:W26 W28:W31">
    <cfRule type="cellIs" dxfId="70" priority="21" stopIfTrue="1" operator="lessThan">
      <formula>0</formula>
    </cfRule>
  </conditionalFormatting>
  <conditionalFormatting sqref="W12:W16 W18:W21 W23:W26 W28:W31">
    <cfRule type="cellIs" dxfId="69" priority="20" stopIfTrue="1" operator="lessThan">
      <formula>0</formula>
    </cfRule>
  </conditionalFormatting>
  <conditionalFormatting sqref="U12:V12 U23:V26 U18:V21 U28:V31">
    <cfRule type="expression" dxfId="68" priority="19" stopIfTrue="1">
      <formula>IF(#REF!&lt;0,TRUE,FALSE)</formula>
    </cfRule>
  </conditionalFormatting>
  <conditionalFormatting sqref="U13:V16">
    <cfRule type="expression" dxfId="67" priority="18" stopIfTrue="1">
      <formula>IF(#REF!&lt;0,TRUE,FALSE)</formula>
    </cfRule>
  </conditionalFormatting>
  <conditionalFormatting sqref="W17">
    <cfRule type="cellIs" dxfId="66" priority="17" stopIfTrue="1" operator="lessThan">
      <formula>0</formula>
    </cfRule>
  </conditionalFormatting>
  <conditionalFormatting sqref="W17">
    <cfRule type="cellIs" dxfId="65" priority="16" stopIfTrue="1" operator="lessThan">
      <formula>0</formula>
    </cfRule>
  </conditionalFormatting>
  <conditionalFormatting sqref="W17">
    <cfRule type="cellIs" dxfId="64" priority="15" stopIfTrue="1" operator="lessThan">
      <formula>0</formula>
    </cfRule>
  </conditionalFormatting>
  <conditionalFormatting sqref="U17:V17">
    <cfRule type="expression" dxfId="63" priority="14" stopIfTrue="1">
      <formula>IF(#REF!&lt;0,TRUE,FALSE)</formula>
    </cfRule>
  </conditionalFormatting>
  <conditionalFormatting sqref="W22">
    <cfRule type="cellIs" dxfId="62" priority="13" stopIfTrue="1" operator="lessThan">
      <formula>0</formula>
    </cfRule>
  </conditionalFormatting>
  <conditionalFormatting sqref="W22">
    <cfRule type="cellIs" dxfId="61" priority="12" stopIfTrue="1" operator="lessThan">
      <formula>0</formula>
    </cfRule>
  </conditionalFormatting>
  <conditionalFormatting sqref="W22">
    <cfRule type="cellIs" dxfId="60" priority="11" stopIfTrue="1" operator="lessThan">
      <formula>0</formula>
    </cfRule>
  </conditionalFormatting>
  <conditionalFormatting sqref="U22:V22">
    <cfRule type="expression" dxfId="59" priority="10" stopIfTrue="1">
      <formula>IF(#REF!&lt;0,TRUE,FALSE)</formula>
    </cfRule>
  </conditionalFormatting>
  <conditionalFormatting sqref="W27">
    <cfRule type="cellIs" dxfId="58" priority="9" stopIfTrue="1" operator="lessThan">
      <formula>0</formula>
    </cfRule>
  </conditionalFormatting>
  <conditionalFormatting sqref="W27">
    <cfRule type="cellIs" dxfId="57" priority="8" stopIfTrue="1" operator="lessThan">
      <formula>0</formula>
    </cfRule>
  </conditionalFormatting>
  <conditionalFormatting sqref="W27">
    <cfRule type="cellIs" dxfId="56" priority="7" stopIfTrue="1" operator="lessThan">
      <formula>0</formula>
    </cfRule>
  </conditionalFormatting>
  <conditionalFormatting sqref="U27:V27">
    <cfRule type="expression" dxfId="55" priority="6" stopIfTrue="1">
      <formula>IF(#REF!&lt;0,TRUE,FALSE)</formula>
    </cfRule>
  </conditionalFormatting>
  <conditionalFormatting sqref="W32">
    <cfRule type="cellIs" dxfId="54" priority="5" stopIfTrue="1" operator="lessThan">
      <formula>0</formula>
    </cfRule>
  </conditionalFormatting>
  <conditionalFormatting sqref="W32">
    <cfRule type="cellIs" dxfId="53" priority="4" stopIfTrue="1" operator="lessThan">
      <formula>0</formula>
    </cfRule>
  </conditionalFormatting>
  <conditionalFormatting sqref="W32">
    <cfRule type="cellIs" dxfId="52" priority="3" stopIfTrue="1" operator="lessThan">
      <formula>0</formula>
    </cfRule>
  </conditionalFormatting>
  <conditionalFormatting sqref="U32:V32">
    <cfRule type="expression" dxfId="51" priority="2" stopIfTrue="1">
      <formula>IF(#REF!&lt;0,TRUE,FALSE)</formula>
    </cfRule>
  </conditionalFormatting>
  <conditionalFormatting sqref="B11:T32">
    <cfRule type="cellIs" dxfId="50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>
    <pageSetUpPr fitToPage="1"/>
  </sheetPr>
  <dimension ref="A1:Y36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zeroHeight="1" x14ac:dyDescent="0.25"/>
  <cols>
    <col min="1" max="1" width="16.77734375" style="8" customWidth="1"/>
    <col min="2" max="2" width="11.77734375" customWidth="1"/>
    <col min="3" max="3" width="11.21875" style="8" customWidth="1"/>
    <col min="4" max="4" width="11" style="8" customWidth="1"/>
    <col min="5" max="5" width="15.21875" style="8" customWidth="1"/>
    <col min="6" max="6" width="11.77734375" style="8" customWidth="1"/>
    <col min="7" max="7" width="10.44140625" style="8" customWidth="1"/>
    <col min="8" max="8" width="10.21875" style="8" customWidth="1"/>
    <col min="9" max="9" width="3.21875" style="8" customWidth="1"/>
    <col min="10" max="13" width="10" style="8" customWidth="1"/>
    <col min="14" max="14" width="5.21875" style="3" customWidth="1"/>
    <col min="15" max="15" width="9.21875" style="3" hidden="1" customWidth="1"/>
    <col min="16" max="16" width="9.21875" hidden="1" customWidth="1"/>
    <col min="17" max="25" width="0" hidden="1" customWidth="1"/>
    <col min="26" max="16384" width="9.21875" hidden="1"/>
  </cols>
  <sheetData>
    <row r="1" spans="1:16" ht="15.6" x14ac:dyDescent="0.3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2" thickBot="1" x14ac:dyDescent="0.35">
      <c r="A2" s="114" t="str">
        <f>"Tabell 6 Kollektivtrafik, utjämningsåret "&amp;Innehåll!C28</f>
        <v>Tabell 6 Kollektivtrafik, utjämningsåret 2025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5">
      <c r="A3" s="4" t="s">
        <v>162</v>
      </c>
      <c r="B3" s="121" t="s">
        <v>33</v>
      </c>
      <c r="C3" s="7" t="s">
        <v>110</v>
      </c>
      <c r="D3" s="5" t="s">
        <v>127</v>
      </c>
      <c r="E3" s="5" t="s">
        <v>141</v>
      </c>
      <c r="F3" s="5" t="s">
        <v>161</v>
      </c>
      <c r="G3" s="121" t="s">
        <v>47</v>
      </c>
      <c r="H3" s="117" t="s">
        <v>159</v>
      </c>
      <c r="I3" s="117"/>
      <c r="J3" s="219" t="s">
        <v>139</v>
      </c>
      <c r="K3" s="219"/>
      <c r="L3" s="219"/>
      <c r="M3" s="219"/>
      <c r="N3" s="8"/>
    </row>
    <row r="4" spans="1:16" s="3" customFormat="1" x14ac:dyDescent="0.25">
      <c r="B4" s="121" t="s">
        <v>124</v>
      </c>
      <c r="C4" s="6" t="s">
        <v>145</v>
      </c>
      <c r="D4" s="7" t="s">
        <v>128</v>
      </c>
      <c r="E4" s="7" t="s">
        <v>100</v>
      </c>
      <c r="F4" s="121" t="s">
        <v>131</v>
      </c>
      <c r="G4" s="7" t="s">
        <v>136</v>
      </c>
      <c r="H4" s="7" t="s">
        <v>160</v>
      </c>
      <c r="I4" s="7"/>
      <c r="J4" s="121" t="s">
        <v>140</v>
      </c>
      <c r="K4" s="7" t="s">
        <v>161</v>
      </c>
      <c r="L4" s="121" t="s">
        <v>47</v>
      </c>
      <c r="M4" s="121" t="s">
        <v>159</v>
      </c>
      <c r="N4" s="8"/>
    </row>
    <row r="5" spans="1:16" s="3" customFormat="1" x14ac:dyDescent="0.25">
      <c r="A5" s="124" t="s">
        <v>22</v>
      </c>
      <c r="B5" s="3">
        <f>Innehåll!C28-2</f>
        <v>2023</v>
      </c>
      <c r="C5" s="6" t="s">
        <v>39</v>
      </c>
      <c r="D5" s="121" t="s">
        <v>111</v>
      </c>
      <c r="E5" s="121" t="s">
        <v>142</v>
      </c>
      <c r="F5" s="6" t="s">
        <v>132</v>
      </c>
      <c r="G5" s="121" t="s">
        <v>53</v>
      </c>
      <c r="H5" s="121" t="s">
        <v>129</v>
      </c>
      <c r="I5" s="121"/>
      <c r="K5" s="121" t="s">
        <v>131</v>
      </c>
      <c r="L5" s="7" t="s">
        <v>136</v>
      </c>
      <c r="M5" s="7" t="s">
        <v>160</v>
      </c>
      <c r="N5" s="8"/>
    </row>
    <row r="6" spans="1:16" s="3" customFormat="1" x14ac:dyDescent="0.25">
      <c r="A6" s="124" t="s">
        <v>163</v>
      </c>
      <c r="C6" s="140"/>
      <c r="D6" s="121"/>
      <c r="E6" s="121"/>
      <c r="F6" s="6" t="s">
        <v>133</v>
      </c>
      <c r="G6" s="121" t="s">
        <v>137</v>
      </c>
      <c r="H6" s="121" t="s">
        <v>130</v>
      </c>
      <c r="I6" s="121"/>
      <c r="J6" s="121"/>
      <c r="K6" s="6" t="s">
        <v>132</v>
      </c>
      <c r="L6" s="121" t="s">
        <v>53</v>
      </c>
      <c r="M6" s="121" t="s">
        <v>129</v>
      </c>
      <c r="N6" s="8"/>
    </row>
    <row r="7" spans="1:16" s="3" customFormat="1" x14ac:dyDescent="0.25">
      <c r="A7" s="124"/>
      <c r="C7" s="140"/>
      <c r="D7" s="121"/>
      <c r="E7" s="121"/>
      <c r="F7" s="121" t="s">
        <v>125</v>
      </c>
      <c r="G7" s="121" t="s">
        <v>138</v>
      </c>
      <c r="H7" s="122"/>
      <c r="I7" s="122"/>
      <c r="J7" s="121"/>
      <c r="K7" s="6" t="s">
        <v>133</v>
      </c>
      <c r="L7" s="121" t="s">
        <v>137</v>
      </c>
      <c r="M7" s="121" t="s">
        <v>130</v>
      </c>
      <c r="N7" s="8"/>
    </row>
    <row r="8" spans="1:16" s="3" customFormat="1" x14ac:dyDescent="0.25">
      <c r="A8" s="124"/>
      <c r="C8" s="140"/>
      <c r="D8" s="121"/>
      <c r="E8" s="121"/>
      <c r="F8" s="121"/>
      <c r="J8" s="122"/>
      <c r="K8" s="121" t="s">
        <v>125</v>
      </c>
      <c r="L8" s="121" t="s">
        <v>138</v>
      </c>
      <c r="M8" s="122"/>
      <c r="N8" s="8"/>
    </row>
    <row r="9" spans="1:16" s="3" customFormat="1" x14ac:dyDescent="0.25">
      <c r="A9" s="142"/>
      <c r="B9" s="143"/>
      <c r="C9" s="144" t="s">
        <v>64</v>
      </c>
      <c r="D9" s="143" t="s">
        <v>65</v>
      </c>
      <c r="E9" s="143" t="s">
        <v>66</v>
      </c>
      <c r="F9" s="143" t="s">
        <v>67</v>
      </c>
      <c r="G9" s="143" t="s">
        <v>126</v>
      </c>
      <c r="H9" s="143" t="s">
        <v>70</v>
      </c>
      <c r="I9" s="143"/>
      <c r="J9" s="143" t="s">
        <v>68</v>
      </c>
      <c r="K9" s="143" t="s">
        <v>69</v>
      </c>
      <c r="L9" s="143" t="s">
        <v>113</v>
      </c>
      <c r="M9" s="144" t="s">
        <v>114</v>
      </c>
      <c r="N9" s="8"/>
    </row>
    <row r="10" spans="1:16" s="10" customFormat="1" ht="12" customHeight="1" x14ac:dyDescent="0.25">
      <c r="C10" s="145" t="s">
        <v>143</v>
      </c>
      <c r="D10" s="154"/>
      <c r="E10" s="154" t="s">
        <v>144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5">
      <c r="A11" s="8" t="s">
        <v>190</v>
      </c>
      <c r="B11" s="126">
        <v>2454821</v>
      </c>
      <c r="C11" s="126">
        <v>3081</v>
      </c>
      <c r="D11" s="12">
        <v>1.7516093622737601</v>
      </c>
      <c r="E11" s="126">
        <v>2931.1946185312099</v>
      </c>
      <c r="F11" s="126">
        <v>2206182.1019381299</v>
      </c>
      <c r="G11" s="12">
        <v>50.661085430123897</v>
      </c>
      <c r="H11" s="12">
        <v>7.4395840015928902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5">
      <c r="A12" s="8" t="s">
        <v>191</v>
      </c>
      <c r="B12" s="126">
        <v>404589</v>
      </c>
      <c r="C12" s="126">
        <v>1171</v>
      </c>
      <c r="D12" s="12">
        <v>1.7516093622737601</v>
      </c>
      <c r="E12" s="126">
        <v>1336.79502888771</v>
      </c>
      <c r="F12" s="126">
        <v>215844.89911018201</v>
      </c>
      <c r="G12" s="12">
        <v>34.6720922413623</v>
      </c>
      <c r="H12" s="12">
        <v>12.3638739834206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5">
      <c r="A13" s="8" t="s">
        <v>192</v>
      </c>
      <c r="B13" s="126">
        <v>301944</v>
      </c>
      <c r="C13" s="126">
        <v>1058</v>
      </c>
      <c r="D13" s="12">
        <v>1.7516093622737601</v>
      </c>
      <c r="E13" s="126">
        <v>1207.48523703617</v>
      </c>
      <c r="F13" s="126">
        <v>160788.172704834</v>
      </c>
      <c r="G13" s="12">
        <v>31.311780480729102</v>
      </c>
      <c r="H13" s="12">
        <v>12.342634521131201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5">
      <c r="A14" s="8" t="s">
        <v>193</v>
      </c>
      <c r="B14" s="126">
        <v>472298</v>
      </c>
      <c r="C14" s="126">
        <v>985</v>
      </c>
      <c r="D14" s="12">
        <v>1.7516093622737601</v>
      </c>
      <c r="E14" s="126">
        <v>1124.1268050552701</v>
      </c>
      <c r="F14" s="126">
        <v>275326.36568355898</v>
      </c>
      <c r="G14" s="12">
        <v>25.7014532184578</v>
      </c>
      <c r="H14" s="12">
        <v>12.674551679161899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5">
      <c r="A15" s="8" t="s">
        <v>194</v>
      </c>
      <c r="B15" s="126">
        <v>368856</v>
      </c>
      <c r="C15" s="126">
        <v>895</v>
      </c>
      <c r="D15" s="12">
        <v>1.7516093622737601</v>
      </c>
      <c r="E15" s="126">
        <v>1022.3019876854599</v>
      </c>
      <c r="F15" s="126">
        <v>180245.38860853101</v>
      </c>
      <c r="G15" s="12">
        <v>23.728489686726999</v>
      </c>
      <c r="H15" s="12">
        <v>13.443981528599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5">
      <c r="A16" s="8" t="s">
        <v>195</v>
      </c>
      <c r="B16" s="126">
        <v>203686</v>
      </c>
      <c r="C16" s="126">
        <v>833</v>
      </c>
      <c r="D16" s="12">
        <v>1.7516093622737601</v>
      </c>
      <c r="E16" s="126">
        <v>950.77266456848497</v>
      </c>
      <c r="F16" s="126">
        <v>99075.163218186193</v>
      </c>
      <c r="G16" s="12">
        <v>22.200488512024101</v>
      </c>
      <c r="H16" s="12">
        <v>14.7823546854033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5">
      <c r="A17" s="8" t="s">
        <v>196</v>
      </c>
      <c r="B17" s="126">
        <v>246667</v>
      </c>
      <c r="C17" s="126">
        <v>918</v>
      </c>
      <c r="D17" s="12">
        <v>1.7516093622737601</v>
      </c>
      <c r="E17" s="126">
        <v>1047.75022112701</v>
      </c>
      <c r="F17" s="126">
        <v>96099.963204747793</v>
      </c>
      <c r="G17" s="12">
        <v>25.4972343179946</v>
      </c>
      <c r="H17" s="12">
        <v>15.1179356720027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5">
      <c r="A18" s="8" t="s">
        <v>197</v>
      </c>
      <c r="B18" s="126">
        <v>61029</v>
      </c>
      <c r="C18" s="126">
        <v>430</v>
      </c>
      <c r="D18" s="12">
        <v>1.7516093622737601</v>
      </c>
      <c r="E18" s="126">
        <v>491.05355514779302</v>
      </c>
      <c r="F18" s="126">
        <v>25326.568075976302</v>
      </c>
      <c r="G18" s="12">
        <v>7.1030965634478802</v>
      </c>
      <c r="H18" s="12">
        <v>15.604793524569599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5">
      <c r="A19" s="8" t="s">
        <v>198</v>
      </c>
      <c r="B19" s="126">
        <v>157973</v>
      </c>
      <c r="C19" s="126">
        <v>874</v>
      </c>
      <c r="D19" s="12">
        <v>1.7516093622737601</v>
      </c>
      <c r="E19" s="126">
        <v>998.05687013273098</v>
      </c>
      <c r="F19" s="126">
        <v>69458.817994919998</v>
      </c>
      <c r="G19" s="12">
        <v>26.035376476246501</v>
      </c>
      <c r="H19" s="12">
        <v>12.0985200298942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5">
      <c r="A20" s="8" t="s">
        <v>199</v>
      </c>
      <c r="B20" s="126">
        <v>1421781</v>
      </c>
      <c r="C20" s="126">
        <v>1685</v>
      </c>
      <c r="D20" s="12">
        <v>1.7516093622737601</v>
      </c>
      <c r="E20" s="126">
        <v>1924.1858585175901</v>
      </c>
      <c r="F20" s="126">
        <v>864408.78262925602</v>
      </c>
      <c r="G20" s="12">
        <v>42.870868280776499</v>
      </c>
      <c r="H20" s="12">
        <v>9.7138705432844503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5">
      <c r="A21" s="8" t="s">
        <v>200</v>
      </c>
      <c r="B21" s="126">
        <v>343746</v>
      </c>
      <c r="C21" s="126">
        <v>1087</v>
      </c>
      <c r="D21" s="12">
        <v>1.7516093622737601</v>
      </c>
      <c r="E21" s="126">
        <v>1240.9871747739101</v>
      </c>
      <c r="F21" s="126">
        <v>176576.75939277999</v>
      </c>
      <c r="G21" s="12">
        <v>32.563474451713297</v>
      </c>
      <c r="H21" s="12">
        <v>11.6192762359544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5">
      <c r="A22" s="8" t="s">
        <v>201</v>
      </c>
      <c r="B22" s="126">
        <v>1767016</v>
      </c>
      <c r="C22" s="126">
        <v>1676</v>
      </c>
      <c r="D22" s="12">
        <v>1.7516093622737601</v>
      </c>
      <c r="E22" s="126">
        <v>1913.3039751598001</v>
      </c>
      <c r="F22" s="126">
        <v>1146866.21964515</v>
      </c>
      <c r="G22" s="12">
        <v>35.546614798433303</v>
      </c>
      <c r="H22" s="12">
        <v>11.1671367587499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5">
      <c r="A23" s="8" t="s">
        <v>202</v>
      </c>
      <c r="B23" s="126">
        <v>283548</v>
      </c>
      <c r="C23" s="126">
        <v>1069</v>
      </c>
      <c r="D23" s="12">
        <v>1.7516093622737601</v>
      </c>
      <c r="E23" s="126">
        <v>1221.0114837712199</v>
      </c>
      <c r="F23" s="126">
        <v>114859.567909221</v>
      </c>
      <c r="G23" s="12">
        <v>30.509369417584601</v>
      </c>
      <c r="H23" s="12">
        <v>16.345335833086398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5">
      <c r="A24" s="8" t="s">
        <v>203</v>
      </c>
      <c r="B24" s="126">
        <v>308116</v>
      </c>
      <c r="C24" s="126">
        <v>1003</v>
      </c>
      <c r="D24" s="12">
        <v>1.7516093622737601</v>
      </c>
      <c r="E24" s="126">
        <v>1144.8485980119999</v>
      </c>
      <c r="F24" s="126">
        <v>172613.429550161</v>
      </c>
      <c r="G24" s="12">
        <v>28.266387037309102</v>
      </c>
      <c r="H24" s="12">
        <v>13.3609335419983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5">
      <c r="A25" s="8" t="s">
        <v>204</v>
      </c>
      <c r="B25" s="126">
        <v>280813</v>
      </c>
      <c r="C25" s="126">
        <v>1001</v>
      </c>
      <c r="D25" s="12">
        <v>1.7516093622737601</v>
      </c>
      <c r="E25" s="126">
        <v>1142.85517265524</v>
      </c>
      <c r="F25" s="126">
        <v>175276.977441086</v>
      </c>
      <c r="G25" s="12">
        <v>28.886796788708601</v>
      </c>
      <c r="H25" s="12">
        <v>12.043593044383901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5">
      <c r="A26" s="8" t="s">
        <v>205</v>
      </c>
      <c r="B26" s="126">
        <v>287253</v>
      </c>
      <c r="C26" s="126">
        <v>1041</v>
      </c>
      <c r="D26" s="12">
        <v>1.7516093622737601</v>
      </c>
      <c r="E26" s="126">
        <v>1188.1192096623699</v>
      </c>
      <c r="F26" s="126">
        <v>128936.13258665999</v>
      </c>
      <c r="G26" s="12">
        <v>27.921012876771499</v>
      </c>
      <c r="H26" s="12">
        <v>18.321340428013698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5">
      <c r="A27" s="8" t="s">
        <v>206</v>
      </c>
      <c r="B27" s="126">
        <v>285642</v>
      </c>
      <c r="C27" s="126">
        <v>860</v>
      </c>
      <c r="D27" s="12">
        <v>1.7516093622737601</v>
      </c>
      <c r="E27" s="126">
        <v>982.11216702581396</v>
      </c>
      <c r="F27" s="126">
        <v>146200.99069223899</v>
      </c>
      <c r="G27" s="12">
        <v>21.339193646289601</v>
      </c>
      <c r="H27" s="12">
        <v>16.4497704582962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5">
      <c r="A28" s="8" t="s">
        <v>207</v>
      </c>
      <c r="B28" s="126">
        <v>242148</v>
      </c>
      <c r="C28" s="126">
        <v>741</v>
      </c>
      <c r="D28" s="12">
        <v>1.7516093622737601</v>
      </c>
      <c r="E28" s="126">
        <v>846.15996684122501</v>
      </c>
      <c r="F28" s="126">
        <v>109580.203194387</v>
      </c>
      <c r="G28" s="12">
        <v>16.506786104361201</v>
      </c>
      <c r="H28" s="12">
        <v>17.904490293562802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5">
      <c r="A29" s="8" t="s">
        <v>208</v>
      </c>
      <c r="B29" s="126">
        <v>132572</v>
      </c>
      <c r="C29" s="126">
        <v>932</v>
      </c>
      <c r="D29" s="12">
        <v>1.7516093622737601</v>
      </c>
      <c r="E29" s="126">
        <v>1063.78234216949</v>
      </c>
      <c r="F29" s="126">
        <v>53552.396477450297</v>
      </c>
      <c r="G29" s="12">
        <v>21.056734771928301</v>
      </c>
      <c r="H29" s="12">
        <v>25.551029342474699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5">
      <c r="A30" s="8" t="s">
        <v>209</v>
      </c>
      <c r="B30" s="126">
        <v>278729</v>
      </c>
      <c r="C30" s="126">
        <v>705</v>
      </c>
      <c r="D30" s="12">
        <v>1.7516093622737601</v>
      </c>
      <c r="E30" s="126">
        <v>805.21210360483701</v>
      </c>
      <c r="F30" s="126">
        <v>130904.439427216</v>
      </c>
      <c r="G30" s="12">
        <v>12.378388689883201</v>
      </c>
      <c r="H30" s="12">
        <v>21.8145521180214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3">
      <c r="A31" s="8" t="s">
        <v>210</v>
      </c>
      <c r="B31" s="126">
        <v>248480</v>
      </c>
      <c r="C31" s="126">
        <v>826</v>
      </c>
      <c r="D31" s="12">
        <v>1.7516093622737601</v>
      </c>
      <c r="E31" s="126">
        <v>942.78325530461302</v>
      </c>
      <c r="F31" s="126">
        <v>106914.07116588</v>
      </c>
      <c r="G31" s="12">
        <v>15.417027050617699</v>
      </c>
      <c r="H31" s="12">
        <v>25.927136778144899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3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5">
      <c r="A33" s="39" t="s">
        <v>173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5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6" spans="1:15" ht="12.75" hidden="1" customHeight="1" x14ac:dyDescent="0.25"/>
  </sheetData>
  <mergeCells count="1">
    <mergeCell ref="J3:M3"/>
  </mergeCells>
  <conditionalFormatting sqref="P11:P15 P17:P20 P22:P25 P27:P30">
    <cfRule type="cellIs" dxfId="49" priority="22" stopIfTrue="1" operator="lessThan">
      <formula>0</formula>
    </cfRule>
  </conditionalFormatting>
  <conditionalFormatting sqref="P11:P15 P17:P20 P22:P25 P27:P30">
    <cfRule type="cellIs" dxfId="48" priority="21" stopIfTrue="1" operator="lessThan">
      <formula>0</formula>
    </cfRule>
  </conditionalFormatting>
  <conditionalFormatting sqref="P11:P15 P17:P20 P22:P25 P27:P30">
    <cfRule type="cellIs" dxfId="47" priority="20" stopIfTrue="1" operator="lessThan">
      <formula>0</formula>
    </cfRule>
  </conditionalFormatting>
  <conditionalFormatting sqref="N11:O11 N22:O25 N17:O20 N27:O30">
    <cfRule type="expression" dxfId="46" priority="19" stopIfTrue="1">
      <formula>IF(#REF!&lt;0,TRUE,FALSE)</formula>
    </cfRule>
  </conditionalFormatting>
  <conditionalFormatting sqref="N12:O15">
    <cfRule type="expression" dxfId="45" priority="18" stopIfTrue="1">
      <formula>IF(#REF!&lt;0,TRUE,FALSE)</formula>
    </cfRule>
  </conditionalFormatting>
  <conditionalFormatting sqref="P16">
    <cfRule type="cellIs" dxfId="44" priority="17" stopIfTrue="1" operator="lessThan">
      <formula>0</formula>
    </cfRule>
  </conditionalFormatting>
  <conditionalFormatting sqref="P16">
    <cfRule type="cellIs" dxfId="43" priority="16" stopIfTrue="1" operator="lessThan">
      <formula>0</formula>
    </cfRule>
  </conditionalFormatting>
  <conditionalFormatting sqref="P16">
    <cfRule type="cellIs" dxfId="42" priority="15" stopIfTrue="1" operator="lessThan">
      <formula>0</formula>
    </cfRule>
  </conditionalFormatting>
  <conditionalFormatting sqref="N16:O16">
    <cfRule type="expression" dxfId="41" priority="14" stopIfTrue="1">
      <formula>IF(#REF!&lt;0,TRUE,FALSE)</formula>
    </cfRule>
  </conditionalFormatting>
  <conditionalFormatting sqref="P21">
    <cfRule type="cellIs" dxfId="40" priority="13" stopIfTrue="1" operator="lessThan">
      <formula>0</formula>
    </cfRule>
  </conditionalFormatting>
  <conditionalFormatting sqref="P21">
    <cfRule type="cellIs" dxfId="39" priority="12" stopIfTrue="1" operator="lessThan">
      <formula>0</formula>
    </cfRule>
  </conditionalFormatting>
  <conditionalFormatting sqref="P21">
    <cfRule type="cellIs" dxfId="38" priority="11" stopIfTrue="1" operator="lessThan">
      <formula>0</formula>
    </cfRule>
  </conditionalFormatting>
  <conditionalFormatting sqref="N21:O21">
    <cfRule type="expression" dxfId="37" priority="10" stopIfTrue="1">
      <formula>IF(#REF!&lt;0,TRUE,FALSE)</formula>
    </cfRule>
  </conditionalFormatting>
  <conditionalFormatting sqref="P26">
    <cfRule type="cellIs" dxfId="36" priority="9" stopIfTrue="1" operator="lessThan">
      <formula>0</formula>
    </cfRule>
  </conditionalFormatting>
  <conditionalFormatting sqref="P26">
    <cfRule type="cellIs" dxfId="35" priority="8" stopIfTrue="1" operator="lessThan">
      <formula>0</formula>
    </cfRule>
  </conditionalFormatting>
  <conditionalFormatting sqref="P26">
    <cfRule type="cellIs" dxfId="34" priority="7" stopIfTrue="1" operator="lessThan">
      <formula>0</formula>
    </cfRule>
  </conditionalFormatting>
  <conditionalFormatting sqref="N26:O26">
    <cfRule type="expression" dxfId="33" priority="6" stopIfTrue="1">
      <formula>IF(#REF!&lt;0,TRUE,FALSE)</formula>
    </cfRule>
  </conditionalFormatting>
  <conditionalFormatting sqref="P31">
    <cfRule type="cellIs" dxfId="32" priority="5" stopIfTrue="1" operator="lessThan">
      <formula>0</formula>
    </cfRule>
  </conditionalFormatting>
  <conditionalFormatting sqref="P31">
    <cfRule type="cellIs" dxfId="31" priority="4" stopIfTrue="1" operator="lessThan">
      <formula>0</formula>
    </cfRule>
  </conditionalFormatting>
  <conditionalFormatting sqref="P31">
    <cfRule type="cellIs" dxfId="30" priority="3" stopIfTrue="1" operator="lessThan">
      <formula>0</formula>
    </cfRule>
  </conditionalFormatting>
  <conditionalFormatting sqref="N31:O31">
    <cfRule type="expression" dxfId="29" priority="2" stopIfTrue="1">
      <formula>IF(#REF!&lt;0,TRUE,FALSE)</formula>
    </cfRule>
  </conditionalFormatting>
  <conditionalFormatting sqref="B11:M31">
    <cfRule type="cellIs" dxfId="28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>
    <pageSetUpPr fitToPage="1"/>
  </sheetPr>
  <dimension ref="A1:XEZ34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 x14ac:dyDescent="0.25"/>
  <cols>
    <col min="1" max="1" width="16.21875" style="163" customWidth="1"/>
    <col min="2" max="2" width="9.5546875" style="163" customWidth="1"/>
    <col min="3" max="5" width="9.21875" style="163" customWidth="1"/>
    <col min="6" max="7" width="8.21875" style="163" customWidth="1"/>
    <col min="8" max="11" width="9.21875" style="163" customWidth="1"/>
    <col min="12" max="12" width="2.77734375" style="163" customWidth="1"/>
    <col min="13" max="14" width="9.21875" style="163" customWidth="1"/>
    <col min="15" max="16384" width="9.21875" style="163" hidden="1"/>
  </cols>
  <sheetData>
    <row r="1" spans="1:16380" ht="16.2" thickBot="1" x14ac:dyDescent="0.35">
      <c r="A1" s="158" t="str">
        <f>"Tabell 7 Länsvisa skattesatser, utjämningsåret "&amp;Innehåll!C28&amp;", procent"</f>
        <v>Tabell 7 Länsvisa skattesatser, utjämningsåret 2025, procent</v>
      </c>
      <c r="B1" s="159"/>
      <c r="C1" s="159"/>
      <c r="D1" s="159"/>
      <c r="E1" s="159"/>
      <c r="F1" s="159"/>
      <c r="G1" s="160"/>
      <c r="H1" s="160"/>
      <c r="I1" s="160"/>
      <c r="J1" s="159"/>
      <c r="K1" s="159"/>
      <c r="L1" s="161"/>
      <c r="M1" s="161"/>
      <c r="N1" s="159"/>
    </row>
    <row r="2" spans="1:16380" x14ac:dyDescent="0.25">
      <c r="A2" s="164" t="s">
        <v>16</v>
      </c>
      <c r="B2" s="165" t="s">
        <v>17</v>
      </c>
      <c r="C2" s="221" t="s">
        <v>18</v>
      </c>
      <c r="D2" s="221"/>
      <c r="E2" s="165" t="s">
        <v>174</v>
      </c>
      <c r="F2" s="221" t="s">
        <v>18</v>
      </c>
      <c r="G2" s="222"/>
      <c r="H2" s="166" t="s">
        <v>19</v>
      </c>
      <c r="I2" s="166" t="s">
        <v>19</v>
      </c>
      <c r="J2" s="223" t="str">
        <f>"Länsvis skattesats "&amp;Innehåll!C28&amp;" för"</f>
        <v>Länsvis skattesats 2025 för</v>
      </c>
      <c r="K2" s="224"/>
      <c r="L2" s="224"/>
      <c r="M2" s="224"/>
      <c r="N2" s="224"/>
    </row>
    <row r="3" spans="1:16380" x14ac:dyDescent="0.25">
      <c r="A3" s="159"/>
      <c r="B3" s="167" t="s">
        <v>31</v>
      </c>
      <c r="C3" s="168" t="str">
        <f>Innehåll!C33&amp;"%"</f>
        <v>95%</v>
      </c>
      <c r="D3" s="168" t="str">
        <f>Innehåll!C34&amp;"%"</f>
        <v>85%</v>
      </c>
      <c r="E3" s="167" t="s">
        <v>23</v>
      </c>
      <c r="F3" s="168" t="str">
        <f>Innehåll!C36&amp;"%"</f>
        <v>90%</v>
      </c>
      <c r="G3" s="168" t="str">
        <f>Innehåll!C37&amp;"%"</f>
        <v>85%</v>
      </c>
      <c r="H3" s="169" t="s">
        <v>20</v>
      </c>
      <c r="I3" s="169" t="s">
        <v>20</v>
      </c>
      <c r="J3" s="225" t="s">
        <v>21</v>
      </c>
      <c r="K3" s="225"/>
      <c r="L3" s="170"/>
      <c r="M3" s="226" t="s">
        <v>21</v>
      </c>
      <c r="N3" s="226"/>
    </row>
    <row r="4" spans="1:16380" x14ac:dyDescent="0.25">
      <c r="A4" s="159" t="s">
        <v>22</v>
      </c>
      <c r="B4" s="167" t="s">
        <v>23</v>
      </c>
      <c r="C4" s="159"/>
      <c r="D4" s="159"/>
      <c r="E4" s="167" t="s">
        <v>27</v>
      </c>
      <c r="F4" s="160"/>
      <c r="G4" s="160"/>
      <c r="H4" s="169" t="s">
        <v>24</v>
      </c>
      <c r="I4" s="169" t="s">
        <v>24</v>
      </c>
      <c r="J4" s="220" t="s">
        <v>25</v>
      </c>
      <c r="K4" s="220"/>
      <c r="L4" s="171"/>
      <c r="M4" s="220" t="s">
        <v>26</v>
      </c>
      <c r="N4" s="220"/>
    </row>
    <row r="5" spans="1:16380" x14ac:dyDescent="0.25">
      <c r="A5" s="159" t="s">
        <v>163</v>
      </c>
      <c r="B5" s="167" t="s">
        <v>27</v>
      </c>
      <c r="C5" s="159"/>
      <c r="D5" s="159"/>
      <c r="E5" s="173" t="s">
        <v>20</v>
      </c>
      <c r="F5" s="160"/>
      <c r="G5" s="160"/>
      <c r="H5" s="169" t="s">
        <v>28</v>
      </c>
      <c r="I5" s="169" t="s">
        <v>28</v>
      </c>
      <c r="J5" s="167" t="s">
        <v>17</v>
      </c>
      <c r="K5" s="167"/>
      <c r="L5" s="171"/>
      <c r="M5" s="167" t="s">
        <v>17</v>
      </c>
      <c r="N5" s="167"/>
    </row>
    <row r="6" spans="1:16380" ht="15.6" x14ac:dyDescent="0.25">
      <c r="A6" s="172"/>
      <c r="B6" s="173" t="s">
        <v>20</v>
      </c>
      <c r="C6" s="174"/>
      <c r="D6" s="174"/>
      <c r="E6" s="173" t="s">
        <v>32</v>
      </c>
      <c r="F6" s="175"/>
      <c r="G6" s="175"/>
      <c r="H6" s="176" t="s">
        <v>29</v>
      </c>
      <c r="I6" s="177" t="str">
        <f>Innehåll!C30+1&amp;"-"</f>
        <v>2004-</v>
      </c>
      <c r="J6" s="167" t="s">
        <v>30</v>
      </c>
      <c r="K6" s="167" t="s">
        <v>175</v>
      </c>
      <c r="L6" s="171"/>
      <c r="M6" s="167" t="s">
        <v>30</v>
      </c>
      <c r="N6" s="167" t="s">
        <v>175</v>
      </c>
    </row>
    <row r="7" spans="1:16380" ht="15.6" x14ac:dyDescent="0.25">
      <c r="A7" s="174"/>
      <c r="B7" s="173" t="s">
        <v>32</v>
      </c>
      <c r="C7" s="174"/>
      <c r="D7" s="174"/>
      <c r="E7" s="173" t="str">
        <f>Innehåll!C30</f>
        <v>2003</v>
      </c>
      <c r="F7" s="175"/>
      <c r="G7" s="175"/>
      <c r="H7" s="177" t="str">
        <f>Innehåll!C30</f>
        <v>2003</v>
      </c>
      <c r="I7" s="178" t="str">
        <f>Innehåll!C28</f>
        <v>2025</v>
      </c>
      <c r="J7" s="179" t="str">
        <f>"("&amp;Innehåll!C33&amp;"%)"</f>
        <v>(95%)</v>
      </c>
      <c r="K7" s="179" t="str">
        <f>"("&amp;Innehåll!C36&amp;"%)"</f>
        <v>(90%)</v>
      </c>
      <c r="L7" s="170"/>
      <c r="M7" s="179" t="str">
        <f>"("&amp;Innehåll!C34&amp;"%)"</f>
        <v>(85%)</v>
      </c>
      <c r="N7" s="179" t="str">
        <f>"("&amp;Innehåll!C37&amp;"%)"</f>
        <v>(85%)</v>
      </c>
    </row>
    <row r="8" spans="1:16380" x14ac:dyDescent="0.25">
      <c r="A8" s="180"/>
      <c r="B8" s="181" t="str">
        <f>Innehåll!C30</f>
        <v>2003</v>
      </c>
      <c r="C8" s="180"/>
      <c r="D8" s="180"/>
      <c r="E8" s="181"/>
      <c r="F8" s="182"/>
      <c r="G8" s="182"/>
      <c r="H8" s="182"/>
      <c r="I8" s="182"/>
      <c r="J8" s="11"/>
      <c r="K8" s="11"/>
      <c r="L8" s="183"/>
      <c r="M8" s="11"/>
      <c r="N8" s="11"/>
    </row>
    <row r="9" spans="1:16380" customFormat="1" ht="18" customHeight="1" x14ac:dyDescent="0.25">
      <c r="A9" s="8" t="s">
        <v>190</v>
      </c>
      <c r="B9" s="12">
        <v>20.6369336183777</v>
      </c>
      <c r="C9" s="12">
        <v>19.6050869374588</v>
      </c>
      <c r="D9" s="12">
        <v>17.541393575621001</v>
      </c>
      <c r="E9" s="12">
        <v>10.5292284344581</v>
      </c>
      <c r="F9" s="12">
        <v>9.4763055910122898</v>
      </c>
      <c r="G9" s="12">
        <v>8.9498441692893795</v>
      </c>
      <c r="H9" s="12">
        <v>3.58</v>
      </c>
      <c r="I9" s="12">
        <v>0.02</v>
      </c>
      <c r="J9" s="12">
        <v>19.05</v>
      </c>
      <c r="K9" s="12">
        <v>10.029999999999999</v>
      </c>
      <c r="L9" s="71"/>
      <c r="M9" s="71">
        <v>16.98</v>
      </c>
      <c r="N9" s="71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x14ac:dyDescent="0.25">
      <c r="A10" s="8" t="s">
        <v>191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4.18</v>
      </c>
      <c r="I10" s="12">
        <v>-0.49</v>
      </c>
      <c r="J10" s="12">
        <v>19.14</v>
      </c>
      <c r="K10" s="12">
        <v>9.94</v>
      </c>
      <c r="L10" s="71"/>
      <c r="M10" s="71">
        <v>17.07</v>
      </c>
      <c r="N10" s="71">
        <v>9.42</v>
      </c>
    </row>
    <row r="11" spans="1:16380" customFormat="1" x14ac:dyDescent="0.25">
      <c r="A11" s="8" t="s">
        <v>192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4.28</v>
      </c>
      <c r="I11" s="12">
        <v>0.14000000000000001</v>
      </c>
      <c r="J11" s="12">
        <v>19.87</v>
      </c>
      <c r="K11" s="12">
        <v>9.2100000000000009</v>
      </c>
      <c r="L11" s="71"/>
      <c r="M11" s="71">
        <v>17.8</v>
      </c>
      <c r="N11" s="71">
        <v>8.69</v>
      </c>
    </row>
    <row r="12" spans="1:16380" customFormat="1" x14ac:dyDescent="0.25">
      <c r="A12" s="8" t="s">
        <v>193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3.65</v>
      </c>
      <c r="I12" s="12">
        <v>-0.17</v>
      </c>
      <c r="J12" s="12">
        <v>18.93</v>
      </c>
      <c r="K12" s="12">
        <v>10.15</v>
      </c>
      <c r="L12" s="71"/>
      <c r="M12" s="71">
        <v>16.86</v>
      </c>
      <c r="N12" s="71">
        <v>9.6300000000000008</v>
      </c>
    </row>
    <row r="13" spans="1:16380" customFormat="1" x14ac:dyDescent="0.25">
      <c r="A13" s="8" t="s">
        <v>194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3.83</v>
      </c>
      <c r="I13" s="12">
        <v>-0.14000000000000001</v>
      </c>
      <c r="J13" s="12">
        <v>19.14</v>
      </c>
      <c r="K13" s="12">
        <v>9.94</v>
      </c>
      <c r="L13" s="71"/>
      <c r="M13" s="71">
        <v>17.07</v>
      </c>
      <c r="N13" s="71">
        <v>9.42</v>
      </c>
    </row>
    <row r="14" spans="1:16380" customFormat="1" ht="18" customHeight="1" x14ac:dyDescent="0.25">
      <c r="A14" s="8" t="s">
        <v>195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4.71</v>
      </c>
      <c r="I14" s="12">
        <v>-0.39</v>
      </c>
      <c r="J14" s="12">
        <v>19.77</v>
      </c>
      <c r="K14" s="12">
        <v>9.31</v>
      </c>
      <c r="L14" s="71"/>
      <c r="M14" s="71">
        <v>17.7</v>
      </c>
      <c r="N14" s="71">
        <v>8.7899999999999991</v>
      </c>
    </row>
    <row r="15" spans="1:16380" customFormat="1" x14ac:dyDescent="0.25">
      <c r="A15" s="8" t="s">
        <v>196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5.0599999999999996</v>
      </c>
      <c r="I15" s="12">
        <v>-0.15</v>
      </c>
      <c r="J15" s="12">
        <v>20.36</v>
      </c>
      <c r="K15" s="12">
        <v>8.7200000000000006</v>
      </c>
      <c r="L15" s="71"/>
      <c r="M15" s="71">
        <v>18.29</v>
      </c>
      <c r="N15" s="71">
        <v>8.1999999999999993</v>
      </c>
    </row>
    <row r="16" spans="1:16380" customFormat="1" x14ac:dyDescent="0.25">
      <c r="A16" s="8" t="s">
        <v>198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3.79</v>
      </c>
      <c r="I16" s="12">
        <v>-0.13</v>
      </c>
      <c r="J16" s="12">
        <v>19.11</v>
      </c>
      <c r="K16" s="12">
        <v>9.9700000000000006</v>
      </c>
      <c r="L16" s="71"/>
      <c r="M16" s="71">
        <v>17.04</v>
      </c>
      <c r="N16" s="71">
        <v>9.4499999999999993</v>
      </c>
    </row>
    <row r="17" spans="1:14" customFormat="1" x14ac:dyDescent="0.25">
      <c r="A17" s="8" t="s">
        <v>199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4.25</v>
      </c>
      <c r="I17" s="12">
        <v>0</v>
      </c>
      <c r="J17" s="12">
        <v>19.7</v>
      </c>
      <c r="K17" s="12">
        <v>9.3800000000000008</v>
      </c>
      <c r="L17" s="71"/>
      <c r="M17" s="71">
        <v>17.63</v>
      </c>
      <c r="N17" s="71">
        <v>8.86</v>
      </c>
    </row>
    <row r="18" spans="1:14" customFormat="1" x14ac:dyDescent="0.25">
      <c r="A18" s="8" t="s">
        <v>200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4.03</v>
      </c>
      <c r="I18" s="12">
        <v>-0.2</v>
      </c>
      <c r="J18" s="12">
        <v>19.28</v>
      </c>
      <c r="K18" s="12">
        <v>9.8000000000000007</v>
      </c>
      <c r="L18" s="71"/>
      <c r="M18" s="71">
        <v>17.21</v>
      </c>
      <c r="N18" s="71">
        <v>9.2799999999999994</v>
      </c>
    </row>
    <row r="19" spans="1:14" customFormat="1" ht="18" customHeight="1" x14ac:dyDescent="0.25">
      <c r="A19" s="8" t="s">
        <v>201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4.3899999999999997</v>
      </c>
      <c r="I19" s="12">
        <v>-0.43</v>
      </c>
      <c r="J19" s="12">
        <v>19.41</v>
      </c>
      <c r="K19" s="12">
        <v>9.67</v>
      </c>
      <c r="L19" s="71"/>
      <c r="M19" s="71">
        <v>17.34</v>
      </c>
      <c r="N19" s="71">
        <v>9.15</v>
      </c>
    </row>
    <row r="20" spans="1:14" customFormat="1" x14ac:dyDescent="0.25">
      <c r="A20" s="8" t="s">
        <v>202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5</v>
      </c>
      <c r="I20" s="12">
        <v>-0.48</v>
      </c>
      <c r="J20" s="12">
        <v>19.97</v>
      </c>
      <c r="K20" s="12">
        <v>9.11</v>
      </c>
      <c r="L20" s="71"/>
      <c r="M20" s="71">
        <v>17.899999999999999</v>
      </c>
      <c r="N20" s="71">
        <v>8.59</v>
      </c>
    </row>
    <row r="21" spans="1:14" customFormat="1" x14ac:dyDescent="0.25">
      <c r="A21" s="8" t="s">
        <v>203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3.92</v>
      </c>
      <c r="I21" s="12">
        <v>-0.37</v>
      </c>
      <c r="J21" s="12">
        <v>19</v>
      </c>
      <c r="K21" s="12">
        <v>10.08</v>
      </c>
      <c r="L21" s="71"/>
      <c r="M21" s="71">
        <v>16.93</v>
      </c>
      <c r="N21" s="71">
        <v>9.56</v>
      </c>
    </row>
    <row r="22" spans="1:14" customFormat="1" x14ac:dyDescent="0.25">
      <c r="A22" s="8" t="s">
        <v>204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4.62</v>
      </c>
      <c r="I22" s="12">
        <v>0.12</v>
      </c>
      <c r="J22" s="12">
        <v>20.190000000000001</v>
      </c>
      <c r="K22" s="12">
        <v>8.89</v>
      </c>
      <c r="L22" s="71"/>
      <c r="M22" s="71">
        <v>18.12</v>
      </c>
      <c r="N22" s="71">
        <v>8.3699999999999992</v>
      </c>
    </row>
    <row r="23" spans="1:14" customFormat="1" x14ac:dyDescent="0.25">
      <c r="A23" s="8" t="s">
        <v>205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4.3099999999999996</v>
      </c>
      <c r="I23" s="12">
        <v>-0.25</v>
      </c>
      <c r="J23" s="12">
        <v>19.510000000000002</v>
      </c>
      <c r="K23" s="12">
        <v>9.57</v>
      </c>
      <c r="L23" s="71"/>
      <c r="M23" s="71">
        <v>17.440000000000001</v>
      </c>
      <c r="N23" s="71">
        <v>9.0500000000000007</v>
      </c>
    </row>
    <row r="24" spans="1:14" customFormat="1" ht="18" customHeight="1" x14ac:dyDescent="0.25">
      <c r="A24" s="8" t="s">
        <v>206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3.9</v>
      </c>
      <c r="I24" s="12">
        <v>-0.04</v>
      </c>
      <c r="J24" s="12">
        <v>19.309999999999999</v>
      </c>
      <c r="K24" s="12">
        <v>9.77</v>
      </c>
      <c r="L24" s="71"/>
      <c r="M24" s="71">
        <v>17.239999999999998</v>
      </c>
      <c r="N24" s="71">
        <v>9.25</v>
      </c>
    </row>
    <row r="25" spans="1:14" customFormat="1" x14ac:dyDescent="0.25">
      <c r="A25" s="8" t="s">
        <v>207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5.29</v>
      </c>
      <c r="I25" s="12">
        <v>0.3</v>
      </c>
      <c r="J25" s="12">
        <v>21.04</v>
      </c>
      <c r="K25" s="12">
        <v>8.0399999999999991</v>
      </c>
      <c r="L25" s="71"/>
      <c r="M25" s="71">
        <v>18.97</v>
      </c>
      <c r="N25" s="71">
        <v>7.52</v>
      </c>
    </row>
    <row r="26" spans="1:14" customFormat="1" x14ac:dyDescent="0.25">
      <c r="A26" s="8" t="s">
        <v>208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5.07</v>
      </c>
      <c r="I26" s="12">
        <v>-0.35</v>
      </c>
      <c r="J26" s="12">
        <v>20.170000000000002</v>
      </c>
      <c r="K26" s="12">
        <v>8.91</v>
      </c>
      <c r="L26" s="71"/>
      <c r="M26" s="71">
        <v>18.100000000000001</v>
      </c>
      <c r="N26" s="71">
        <v>8.39</v>
      </c>
    </row>
    <row r="27" spans="1:14" customFormat="1" x14ac:dyDescent="0.25">
      <c r="A27" s="8" t="s">
        <v>209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4.9000000000000004</v>
      </c>
      <c r="I27" s="12">
        <v>0.2</v>
      </c>
      <c r="J27" s="12">
        <v>20.55</v>
      </c>
      <c r="K27" s="12">
        <v>8.5299999999999994</v>
      </c>
      <c r="L27" s="71"/>
      <c r="M27" s="71">
        <v>18.48</v>
      </c>
      <c r="N27" s="71">
        <v>8.01</v>
      </c>
    </row>
    <row r="28" spans="1:14" customFormat="1" x14ac:dyDescent="0.25">
      <c r="A28" s="8" t="s">
        <v>210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4.78</v>
      </c>
      <c r="I28" s="12">
        <v>0.22</v>
      </c>
      <c r="J28" s="12">
        <v>20.45</v>
      </c>
      <c r="K28" s="12">
        <v>8.6300000000000008</v>
      </c>
      <c r="L28" s="71"/>
      <c r="M28" s="71">
        <v>18.38</v>
      </c>
      <c r="N28" s="71">
        <v>8.11</v>
      </c>
    </row>
    <row r="29" spans="1:14" s="195" customFormat="1" ht="18" customHeight="1" x14ac:dyDescent="0.25">
      <c r="A29" s="192" t="s">
        <v>19</v>
      </c>
      <c r="B29" s="193"/>
      <c r="C29" s="193"/>
      <c r="D29" s="193"/>
      <c r="E29" s="193"/>
      <c r="F29" s="193"/>
      <c r="G29" s="193"/>
      <c r="H29" s="193">
        <v>4.1581790004073103</v>
      </c>
      <c r="I29" s="193"/>
      <c r="J29" s="193"/>
      <c r="K29" s="193"/>
      <c r="L29" s="194"/>
      <c r="M29" s="194"/>
      <c r="N29" s="194"/>
    </row>
    <row r="30" spans="1:14" customFormat="1" ht="18" customHeight="1" x14ac:dyDescent="0.25">
      <c r="A30" s="8" t="s">
        <v>197</v>
      </c>
      <c r="B30" s="12">
        <v>20.6369336183777</v>
      </c>
      <c r="C30" s="12">
        <v>19.6050869374588</v>
      </c>
      <c r="D30" s="12">
        <v>17.541393575621001</v>
      </c>
      <c r="E30" s="12">
        <v>10.5292284344581</v>
      </c>
      <c r="F30" s="12">
        <v>9.4763055910122898</v>
      </c>
      <c r="G30" s="12">
        <v>8.9498441692893795</v>
      </c>
      <c r="H30" s="12"/>
      <c r="I30" s="12"/>
      <c r="J30" s="12">
        <v>19.600000000000001</v>
      </c>
      <c r="K30" s="12">
        <v>9.48</v>
      </c>
      <c r="L30" s="71"/>
      <c r="M30" s="71">
        <v>17.54</v>
      </c>
      <c r="N30" s="71">
        <v>8.9499999999999993</v>
      </c>
    </row>
    <row r="31" spans="1:14" ht="13.8" thickBot="1" x14ac:dyDescent="0.3">
      <c r="A31" s="162"/>
      <c r="B31" s="184"/>
      <c r="C31" s="185"/>
      <c r="D31" s="185"/>
      <c r="E31" s="185"/>
      <c r="F31" s="185"/>
      <c r="G31" s="185"/>
      <c r="H31" s="186"/>
      <c r="I31" s="186"/>
      <c r="J31" s="185"/>
      <c r="K31" s="185"/>
      <c r="L31" s="187"/>
      <c r="M31" s="185"/>
      <c r="N31" s="185"/>
    </row>
    <row r="32" spans="1:14" x14ac:dyDescent="0.25">
      <c r="A32" s="188" t="s">
        <v>165</v>
      </c>
      <c r="B32" s="189"/>
      <c r="C32" s="175"/>
      <c r="D32" s="175"/>
      <c r="E32" s="189"/>
      <c r="F32" s="189"/>
      <c r="G32" s="175"/>
      <c r="H32" s="175"/>
      <c r="I32" s="175"/>
      <c r="J32" s="175"/>
      <c r="K32" s="175"/>
      <c r="L32" s="190"/>
      <c r="M32" s="175"/>
      <c r="N32" s="175"/>
    </row>
    <row r="33" spans="1:14" x14ac:dyDescent="0.25">
      <c r="A33" s="188" t="str">
        <f>"2) Genomsnittlig skattesats "&amp;Innehåll!C30&amp;", därav "&amp;Innehåll!C33&amp;" respektive "&amp;Innehåll!C34&amp;" procent, ökad med länets avvikelse från genomsnittlig skatteväxlingsnivå."</f>
        <v>2) Genomsnittlig skattesats 2003, därav 95 respektive 85 procent, ökad med länets avvikelse från genomsnittlig skatteväxlingsnivå.</v>
      </c>
      <c r="B33" s="159"/>
      <c r="C33" s="159"/>
      <c r="D33" s="159"/>
      <c r="E33" s="159"/>
      <c r="F33" s="159"/>
      <c r="G33" s="160"/>
      <c r="H33" s="160"/>
      <c r="I33" s="160"/>
      <c r="J33" s="159"/>
      <c r="K33" s="159"/>
      <c r="L33" s="161"/>
      <c r="M33" s="161"/>
      <c r="N33" s="172"/>
    </row>
    <row r="34" spans="1:14" x14ac:dyDescent="0.25">
      <c r="A34" s="188" t="str">
        <f>"3) Genomsnittlig skattesats "&amp;Innehåll!C30&amp;", därav "&amp;Innehåll!C36&amp;" respektive "&amp;Innehåll!C37&amp;" procent, minskad med länets avvikelse från genomsnittlig skatteväxlingsnivå."</f>
        <v>3) Genomsnittlig skattesats 2003, därav 90 respektive 85 procent, minskad med länets avvikelse från genomsnittlig skatteväxlingsnivå.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27" priority="21" stopIfTrue="1">
      <formula>IF(#REF!&lt;0,TRUE,FALSE)</formula>
    </cfRule>
  </conditionalFormatting>
  <conditionalFormatting sqref="L10:M13">
    <cfRule type="expression" dxfId="26" priority="20" stopIfTrue="1">
      <formula>IF(#REF!&lt;0,TRUE,FALSE)</formula>
    </cfRule>
  </conditionalFormatting>
  <conditionalFormatting sqref="L14:M14">
    <cfRule type="expression" dxfId="25" priority="16" stopIfTrue="1">
      <formula>IF(#REF!&lt;0,TRUE,FALSE)</formula>
    </cfRule>
  </conditionalFormatting>
  <conditionalFormatting sqref="L19:M19">
    <cfRule type="expression" dxfId="24" priority="12" stopIfTrue="1">
      <formula>IF(#REF!&lt;0,TRUE,FALSE)</formula>
    </cfRule>
  </conditionalFormatting>
  <conditionalFormatting sqref="L24:M24">
    <cfRule type="expression" dxfId="23" priority="8" stopIfTrue="1">
      <formula>IF(#REF!&lt;0,TRUE,FALSE)</formula>
    </cfRule>
  </conditionalFormatting>
  <conditionalFormatting sqref="L29:M29">
    <cfRule type="expression" dxfId="22" priority="4" stopIfTrue="1">
      <formula>IF(#REF!&lt;0,TRUE,FALSE)</formula>
    </cfRule>
  </conditionalFormatting>
  <conditionalFormatting sqref="N9:N30">
    <cfRule type="expression" dxfId="21" priority="3" stopIfTrue="1">
      <formula>IF(#REF!&lt;0,TRUE,FALSE)</formula>
    </cfRule>
  </conditionalFormatting>
  <conditionalFormatting sqref="B9:N30">
    <cfRule type="cellIs" dxfId="20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EEC1-6419-4421-8054-F52B7CB9D684}">
  <dimension ref="A1:WVS3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0" customHeight="1" zeroHeight="1" x14ac:dyDescent="0.25"/>
  <cols>
    <col min="1" max="1" width="17.88671875" style="229" customWidth="1"/>
    <col min="2" max="3" width="9.33203125" style="229" customWidth="1"/>
    <col min="4" max="4" width="9.88671875" style="229" customWidth="1"/>
    <col min="5" max="5" width="8.33203125" style="229" customWidth="1"/>
    <col min="6" max="6" width="9.44140625" style="229" customWidth="1"/>
    <col min="7" max="7" width="7.6640625" style="229" customWidth="1"/>
    <col min="8" max="8" width="5.33203125" style="229" customWidth="1"/>
    <col min="9" max="252" width="9.109375" style="229" hidden="1"/>
    <col min="253" max="253" width="17.88671875" style="229" hidden="1"/>
    <col min="254" max="254" width="14.88671875" style="229" hidden="1"/>
    <col min="255" max="255" width="7.5546875" style="229" hidden="1"/>
    <col min="256" max="256" width="11.44140625" style="229" hidden="1"/>
    <col min="257" max="257" width="9.6640625" style="229" hidden="1"/>
    <col min="258" max="259" width="9.33203125" style="229" hidden="1"/>
    <col min="260" max="260" width="9.88671875" style="229" hidden="1"/>
    <col min="261" max="261" width="8.33203125" style="229" hidden="1"/>
    <col min="262" max="262" width="9.44140625" style="229" hidden="1"/>
    <col min="263" max="263" width="7.6640625" style="229" hidden="1"/>
    <col min="264" max="508" width="9.109375" style="229" hidden="1"/>
    <col min="509" max="509" width="17.88671875" style="229" hidden="1"/>
    <col min="510" max="510" width="14.88671875" style="229" hidden="1"/>
    <col min="511" max="511" width="7.5546875" style="229" hidden="1"/>
    <col min="512" max="512" width="11.44140625" style="229" hidden="1"/>
    <col min="513" max="513" width="9.6640625" style="229" hidden="1"/>
    <col min="514" max="515" width="9.33203125" style="229" hidden="1"/>
    <col min="516" max="516" width="9.88671875" style="229" hidden="1"/>
    <col min="517" max="517" width="8.33203125" style="229" hidden="1"/>
    <col min="518" max="518" width="9.44140625" style="229" hidden="1"/>
    <col min="519" max="519" width="7.6640625" style="229" hidden="1"/>
    <col min="520" max="764" width="9.109375" style="229" hidden="1"/>
    <col min="765" max="765" width="17.88671875" style="229" hidden="1"/>
    <col min="766" max="766" width="14.88671875" style="229" hidden="1"/>
    <col min="767" max="767" width="7.5546875" style="229" hidden="1"/>
    <col min="768" max="768" width="11.44140625" style="229" hidden="1"/>
    <col min="769" max="769" width="9.6640625" style="229" hidden="1"/>
    <col min="770" max="771" width="9.33203125" style="229" hidden="1"/>
    <col min="772" max="772" width="9.88671875" style="229" hidden="1"/>
    <col min="773" max="773" width="8.33203125" style="229" hidden="1"/>
    <col min="774" max="774" width="9.44140625" style="229" hidden="1"/>
    <col min="775" max="775" width="7.6640625" style="229" hidden="1"/>
    <col min="776" max="1020" width="9.109375" style="229" hidden="1"/>
    <col min="1021" max="1021" width="17.88671875" style="229" hidden="1"/>
    <col min="1022" max="1022" width="14.88671875" style="229" hidden="1"/>
    <col min="1023" max="1023" width="7.5546875" style="229" hidden="1"/>
    <col min="1024" max="1024" width="11.44140625" style="229" hidden="1"/>
    <col min="1025" max="1025" width="9.6640625" style="229" hidden="1"/>
    <col min="1026" max="1027" width="9.33203125" style="229" hidden="1"/>
    <col min="1028" max="1028" width="9.88671875" style="229" hidden="1"/>
    <col min="1029" max="1029" width="8.33203125" style="229" hidden="1"/>
    <col min="1030" max="1030" width="9.44140625" style="229" hidden="1"/>
    <col min="1031" max="1031" width="7.6640625" style="229" hidden="1"/>
    <col min="1032" max="1276" width="9.109375" style="229" hidden="1"/>
    <col min="1277" max="1277" width="17.88671875" style="229" hidden="1"/>
    <col min="1278" max="1278" width="14.88671875" style="229" hidden="1"/>
    <col min="1279" max="1279" width="7.5546875" style="229" hidden="1"/>
    <col min="1280" max="1280" width="11.44140625" style="229" hidden="1"/>
    <col min="1281" max="1281" width="9.6640625" style="229" hidden="1"/>
    <col min="1282" max="1283" width="9.33203125" style="229" hidden="1"/>
    <col min="1284" max="1284" width="9.88671875" style="229" hidden="1"/>
    <col min="1285" max="1285" width="8.33203125" style="229" hidden="1"/>
    <col min="1286" max="1286" width="9.44140625" style="229" hidden="1"/>
    <col min="1287" max="1287" width="7.6640625" style="229" hidden="1"/>
    <col min="1288" max="1532" width="9.109375" style="229" hidden="1"/>
    <col min="1533" max="1533" width="17.88671875" style="229" hidden="1"/>
    <col min="1534" max="1534" width="14.88671875" style="229" hidden="1"/>
    <col min="1535" max="1535" width="7.5546875" style="229" hidden="1"/>
    <col min="1536" max="1536" width="11.44140625" style="229" hidden="1"/>
    <col min="1537" max="1537" width="9.6640625" style="229" hidden="1"/>
    <col min="1538" max="1539" width="9.33203125" style="229" hidden="1"/>
    <col min="1540" max="1540" width="9.88671875" style="229" hidden="1"/>
    <col min="1541" max="1541" width="8.33203125" style="229" hidden="1"/>
    <col min="1542" max="1542" width="9.44140625" style="229" hidden="1"/>
    <col min="1543" max="1543" width="7.6640625" style="229" hidden="1"/>
    <col min="1544" max="1788" width="9.109375" style="229" hidden="1"/>
    <col min="1789" max="1789" width="17.88671875" style="229" hidden="1"/>
    <col min="1790" max="1790" width="14.88671875" style="229" hidden="1"/>
    <col min="1791" max="1791" width="7.5546875" style="229" hidden="1"/>
    <col min="1792" max="1792" width="11.44140625" style="229" hidden="1"/>
    <col min="1793" max="1793" width="9.6640625" style="229" hidden="1"/>
    <col min="1794" max="1795" width="9.33203125" style="229" hidden="1"/>
    <col min="1796" max="1796" width="9.88671875" style="229" hidden="1"/>
    <col min="1797" max="1797" width="8.33203125" style="229" hidden="1"/>
    <col min="1798" max="1798" width="9.44140625" style="229" hidden="1"/>
    <col min="1799" max="1799" width="7.6640625" style="229" hidden="1"/>
    <col min="1800" max="2044" width="9.109375" style="229" hidden="1"/>
    <col min="2045" max="2045" width="17.88671875" style="229" hidden="1"/>
    <col min="2046" max="2046" width="14.88671875" style="229" hidden="1"/>
    <col min="2047" max="2047" width="7.5546875" style="229" hidden="1"/>
    <col min="2048" max="2048" width="11.44140625" style="229" hidden="1"/>
    <col min="2049" max="2049" width="9.6640625" style="229" hidden="1"/>
    <col min="2050" max="2051" width="9.33203125" style="229" hidden="1"/>
    <col min="2052" max="2052" width="9.88671875" style="229" hidden="1"/>
    <col min="2053" max="2053" width="8.33203125" style="229" hidden="1"/>
    <col min="2054" max="2054" width="9.44140625" style="229" hidden="1"/>
    <col min="2055" max="2055" width="7.6640625" style="229" hidden="1"/>
    <col min="2056" max="2300" width="9.109375" style="229" hidden="1"/>
    <col min="2301" max="2301" width="17.88671875" style="229" hidden="1"/>
    <col min="2302" max="2302" width="14.88671875" style="229" hidden="1"/>
    <col min="2303" max="2303" width="7.5546875" style="229" hidden="1"/>
    <col min="2304" max="2304" width="11.44140625" style="229" hidden="1"/>
    <col min="2305" max="2305" width="9.6640625" style="229" hidden="1"/>
    <col min="2306" max="2307" width="9.33203125" style="229" hidden="1"/>
    <col min="2308" max="2308" width="9.88671875" style="229" hidden="1"/>
    <col min="2309" max="2309" width="8.33203125" style="229" hidden="1"/>
    <col min="2310" max="2310" width="9.44140625" style="229" hidden="1"/>
    <col min="2311" max="2311" width="7.6640625" style="229" hidden="1"/>
    <col min="2312" max="2556" width="9.109375" style="229" hidden="1"/>
    <col min="2557" max="2557" width="17.88671875" style="229" hidden="1"/>
    <col min="2558" max="2558" width="14.88671875" style="229" hidden="1"/>
    <col min="2559" max="2559" width="7.5546875" style="229" hidden="1"/>
    <col min="2560" max="2560" width="11.44140625" style="229" hidden="1"/>
    <col min="2561" max="2561" width="9.6640625" style="229" hidden="1"/>
    <col min="2562" max="2563" width="9.33203125" style="229" hidden="1"/>
    <col min="2564" max="2564" width="9.88671875" style="229" hidden="1"/>
    <col min="2565" max="2565" width="8.33203125" style="229" hidden="1"/>
    <col min="2566" max="2566" width="9.44140625" style="229" hidden="1"/>
    <col min="2567" max="2567" width="7.6640625" style="229" hidden="1"/>
    <col min="2568" max="2812" width="9.109375" style="229" hidden="1"/>
    <col min="2813" max="2813" width="17.88671875" style="229" hidden="1"/>
    <col min="2814" max="2814" width="14.88671875" style="229" hidden="1"/>
    <col min="2815" max="2815" width="7.5546875" style="229" hidden="1"/>
    <col min="2816" max="2816" width="11.44140625" style="229" hidden="1"/>
    <col min="2817" max="2817" width="9.6640625" style="229" hidden="1"/>
    <col min="2818" max="2819" width="9.33203125" style="229" hidden="1"/>
    <col min="2820" max="2820" width="9.88671875" style="229" hidden="1"/>
    <col min="2821" max="2821" width="8.33203125" style="229" hidden="1"/>
    <col min="2822" max="2822" width="9.44140625" style="229" hidden="1"/>
    <col min="2823" max="2823" width="7.6640625" style="229" hidden="1"/>
    <col min="2824" max="3068" width="9.109375" style="229" hidden="1"/>
    <col min="3069" max="3069" width="17.88671875" style="229" hidden="1"/>
    <col min="3070" max="3070" width="14.88671875" style="229" hidden="1"/>
    <col min="3071" max="3071" width="7.5546875" style="229" hidden="1"/>
    <col min="3072" max="3072" width="11.44140625" style="229" hidden="1"/>
    <col min="3073" max="3073" width="9.6640625" style="229" hidden="1"/>
    <col min="3074" max="3075" width="9.33203125" style="229" hidden="1"/>
    <col min="3076" max="3076" width="9.88671875" style="229" hidden="1"/>
    <col min="3077" max="3077" width="8.33203125" style="229" hidden="1"/>
    <col min="3078" max="3078" width="9.44140625" style="229" hidden="1"/>
    <col min="3079" max="3079" width="7.6640625" style="229" hidden="1"/>
    <col min="3080" max="3324" width="9.109375" style="229" hidden="1"/>
    <col min="3325" max="3325" width="17.88671875" style="229" hidden="1"/>
    <col min="3326" max="3326" width="14.88671875" style="229" hidden="1"/>
    <col min="3327" max="3327" width="7.5546875" style="229" hidden="1"/>
    <col min="3328" max="3328" width="11.44140625" style="229" hidden="1"/>
    <col min="3329" max="3329" width="9.6640625" style="229" hidden="1"/>
    <col min="3330" max="3331" width="9.33203125" style="229" hidden="1"/>
    <col min="3332" max="3332" width="9.88671875" style="229" hidden="1"/>
    <col min="3333" max="3333" width="8.33203125" style="229" hidden="1"/>
    <col min="3334" max="3334" width="9.44140625" style="229" hidden="1"/>
    <col min="3335" max="3335" width="7.6640625" style="229" hidden="1"/>
    <col min="3336" max="3580" width="9.109375" style="229" hidden="1"/>
    <col min="3581" max="3581" width="17.88671875" style="229" hidden="1"/>
    <col min="3582" max="3582" width="14.88671875" style="229" hidden="1"/>
    <col min="3583" max="3583" width="7.5546875" style="229" hidden="1"/>
    <col min="3584" max="3584" width="11.44140625" style="229" hidden="1"/>
    <col min="3585" max="3585" width="9.6640625" style="229" hidden="1"/>
    <col min="3586" max="3587" width="9.33203125" style="229" hidden="1"/>
    <col min="3588" max="3588" width="9.88671875" style="229" hidden="1"/>
    <col min="3589" max="3589" width="8.33203125" style="229" hidden="1"/>
    <col min="3590" max="3590" width="9.44140625" style="229" hidden="1"/>
    <col min="3591" max="3591" width="7.6640625" style="229" hidden="1"/>
    <col min="3592" max="3836" width="9.109375" style="229" hidden="1"/>
    <col min="3837" max="3837" width="17.88671875" style="229" hidden="1"/>
    <col min="3838" max="3838" width="14.88671875" style="229" hidden="1"/>
    <col min="3839" max="3839" width="7.5546875" style="229" hidden="1"/>
    <col min="3840" max="3840" width="11.44140625" style="229" hidden="1"/>
    <col min="3841" max="3841" width="9.6640625" style="229" hidden="1"/>
    <col min="3842" max="3843" width="9.33203125" style="229" hidden="1"/>
    <col min="3844" max="3844" width="9.88671875" style="229" hidden="1"/>
    <col min="3845" max="3845" width="8.33203125" style="229" hidden="1"/>
    <col min="3846" max="3846" width="9.44140625" style="229" hidden="1"/>
    <col min="3847" max="3847" width="7.6640625" style="229" hidden="1"/>
    <col min="3848" max="4092" width="9.109375" style="229" hidden="1"/>
    <col min="4093" max="4093" width="17.88671875" style="229" hidden="1"/>
    <col min="4094" max="4094" width="14.88671875" style="229" hidden="1"/>
    <col min="4095" max="4095" width="7.5546875" style="229" hidden="1"/>
    <col min="4096" max="4096" width="11.44140625" style="229" hidden="1"/>
    <col min="4097" max="4097" width="9.6640625" style="229" hidden="1"/>
    <col min="4098" max="4099" width="9.33203125" style="229" hidden="1"/>
    <col min="4100" max="4100" width="9.88671875" style="229" hidden="1"/>
    <col min="4101" max="4101" width="8.33203125" style="229" hidden="1"/>
    <col min="4102" max="4102" width="9.44140625" style="229" hidden="1"/>
    <col min="4103" max="4103" width="7.6640625" style="229" hidden="1"/>
    <col min="4104" max="4348" width="9.109375" style="229" hidden="1"/>
    <col min="4349" max="4349" width="17.88671875" style="229" hidden="1"/>
    <col min="4350" max="4350" width="14.88671875" style="229" hidden="1"/>
    <col min="4351" max="4351" width="7.5546875" style="229" hidden="1"/>
    <col min="4352" max="4352" width="11.44140625" style="229" hidden="1"/>
    <col min="4353" max="4353" width="9.6640625" style="229" hidden="1"/>
    <col min="4354" max="4355" width="9.33203125" style="229" hidden="1"/>
    <col min="4356" max="4356" width="9.88671875" style="229" hidden="1"/>
    <col min="4357" max="4357" width="8.33203125" style="229" hidden="1"/>
    <col min="4358" max="4358" width="9.44140625" style="229" hidden="1"/>
    <col min="4359" max="4359" width="7.6640625" style="229" hidden="1"/>
    <col min="4360" max="4604" width="9.109375" style="229" hidden="1"/>
    <col min="4605" max="4605" width="17.88671875" style="229" hidden="1"/>
    <col min="4606" max="4606" width="14.88671875" style="229" hidden="1"/>
    <col min="4607" max="4607" width="7.5546875" style="229" hidden="1"/>
    <col min="4608" max="4608" width="11.44140625" style="229" hidden="1"/>
    <col min="4609" max="4609" width="9.6640625" style="229" hidden="1"/>
    <col min="4610" max="4611" width="9.33203125" style="229" hidden="1"/>
    <col min="4612" max="4612" width="9.88671875" style="229" hidden="1"/>
    <col min="4613" max="4613" width="8.33203125" style="229" hidden="1"/>
    <col min="4614" max="4614" width="9.44140625" style="229" hidden="1"/>
    <col min="4615" max="4615" width="7.6640625" style="229" hidden="1"/>
    <col min="4616" max="4860" width="9.109375" style="229" hidden="1"/>
    <col min="4861" max="4861" width="17.88671875" style="229" hidden="1"/>
    <col min="4862" max="4862" width="14.88671875" style="229" hidden="1"/>
    <col min="4863" max="4863" width="7.5546875" style="229" hidden="1"/>
    <col min="4864" max="4864" width="11.44140625" style="229" hidden="1"/>
    <col min="4865" max="4865" width="9.6640625" style="229" hidden="1"/>
    <col min="4866" max="4867" width="9.33203125" style="229" hidden="1"/>
    <col min="4868" max="4868" width="9.88671875" style="229" hidden="1"/>
    <col min="4869" max="4869" width="8.33203125" style="229" hidden="1"/>
    <col min="4870" max="4870" width="9.44140625" style="229" hidden="1"/>
    <col min="4871" max="4871" width="7.6640625" style="229" hidden="1"/>
    <col min="4872" max="5116" width="9.109375" style="229" hidden="1"/>
    <col min="5117" max="5117" width="17.88671875" style="229" hidden="1"/>
    <col min="5118" max="5118" width="14.88671875" style="229" hidden="1"/>
    <col min="5119" max="5119" width="7.5546875" style="229" hidden="1"/>
    <col min="5120" max="5120" width="11.44140625" style="229" hidden="1"/>
    <col min="5121" max="5121" width="9.6640625" style="229" hidden="1"/>
    <col min="5122" max="5123" width="9.33203125" style="229" hidden="1"/>
    <col min="5124" max="5124" width="9.88671875" style="229" hidden="1"/>
    <col min="5125" max="5125" width="8.33203125" style="229" hidden="1"/>
    <col min="5126" max="5126" width="9.44140625" style="229" hidden="1"/>
    <col min="5127" max="5127" width="7.6640625" style="229" hidden="1"/>
    <col min="5128" max="5372" width="9.109375" style="229" hidden="1"/>
    <col min="5373" max="5373" width="17.88671875" style="229" hidden="1"/>
    <col min="5374" max="5374" width="14.88671875" style="229" hidden="1"/>
    <col min="5375" max="5375" width="7.5546875" style="229" hidden="1"/>
    <col min="5376" max="5376" width="11.44140625" style="229" hidden="1"/>
    <col min="5377" max="5377" width="9.6640625" style="229" hidden="1"/>
    <col min="5378" max="5379" width="9.33203125" style="229" hidden="1"/>
    <col min="5380" max="5380" width="9.88671875" style="229" hidden="1"/>
    <col min="5381" max="5381" width="8.33203125" style="229" hidden="1"/>
    <col min="5382" max="5382" width="9.44140625" style="229" hidden="1"/>
    <col min="5383" max="5383" width="7.6640625" style="229" hidden="1"/>
    <col min="5384" max="5628" width="9.109375" style="229" hidden="1"/>
    <col min="5629" max="5629" width="17.88671875" style="229" hidden="1"/>
    <col min="5630" max="5630" width="14.88671875" style="229" hidden="1"/>
    <col min="5631" max="5631" width="7.5546875" style="229" hidden="1"/>
    <col min="5632" max="5632" width="11.44140625" style="229" hidden="1"/>
    <col min="5633" max="5633" width="9.6640625" style="229" hidden="1"/>
    <col min="5634" max="5635" width="9.33203125" style="229" hidden="1"/>
    <col min="5636" max="5636" width="9.88671875" style="229" hidden="1"/>
    <col min="5637" max="5637" width="8.33203125" style="229" hidden="1"/>
    <col min="5638" max="5638" width="9.44140625" style="229" hidden="1"/>
    <col min="5639" max="5639" width="7.6640625" style="229" hidden="1"/>
    <col min="5640" max="5884" width="9.109375" style="229" hidden="1"/>
    <col min="5885" max="5885" width="17.88671875" style="229" hidden="1"/>
    <col min="5886" max="5886" width="14.88671875" style="229" hidden="1"/>
    <col min="5887" max="5887" width="7.5546875" style="229" hidden="1"/>
    <col min="5888" max="5888" width="11.44140625" style="229" hidden="1"/>
    <col min="5889" max="5889" width="9.6640625" style="229" hidden="1"/>
    <col min="5890" max="5891" width="9.33203125" style="229" hidden="1"/>
    <col min="5892" max="5892" width="9.88671875" style="229" hidden="1"/>
    <col min="5893" max="5893" width="8.33203125" style="229" hidden="1"/>
    <col min="5894" max="5894" width="9.44140625" style="229" hidden="1"/>
    <col min="5895" max="5895" width="7.6640625" style="229" hidden="1"/>
    <col min="5896" max="6140" width="9.109375" style="229" hidden="1"/>
    <col min="6141" max="6141" width="17.88671875" style="229" hidden="1"/>
    <col min="6142" max="6142" width="14.88671875" style="229" hidden="1"/>
    <col min="6143" max="6143" width="7.5546875" style="229" hidden="1"/>
    <col min="6144" max="6144" width="11.44140625" style="229" hidden="1"/>
    <col min="6145" max="6145" width="9.6640625" style="229" hidden="1"/>
    <col min="6146" max="6147" width="9.33203125" style="229" hidden="1"/>
    <col min="6148" max="6148" width="9.88671875" style="229" hidden="1"/>
    <col min="6149" max="6149" width="8.33203125" style="229" hidden="1"/>
    <col min="6150" max="6150" width="9.44140625" style="229" hidden="1"/>
    <col min="6151" max="6151" width="7.6640625" style="229" hidden="1"/>
    <col min="6152" max="6396" width="9.109375" style="229" hidden="1"/>
    <col min="6397" max="6397" width="17.88671875" style="229" hidden="1"/>
    <col min="6398" max="6398" width="14.88671875" style="229" hidden="1"/>
    <col min="6399" max="6399" width="7.5546875" style="229" hidden="1"/>
    <col min="6400" max="6400" width="11.44140625" style="229" hidden="1"/>
    <col min="6401" max="6401" width="9.6640625" style="229" hidden="1"/>
    <col min="6402" max="6403" width="9.33203125" style="229" hidden="1"/>
    <col min="6404" max="6404" width="9.88671875" style="229" hidden="1"/>
    <col min="6405" max="6405" width="8.33203125" style="229" hidden="1"/>
    <col min="6406" max="6406" width="9.44140625" style="229" hidden="1"/>
    <col min="6407" max="6407" width="7.6640625" style="229" hidden="1"/>
    <col min="6408" max="6652" width="9.109375" style="229" hidden="1"/>
    <col min="6653" max="6653" width="17.88671875" style="229" hidden="1"/>
    <col min="6654" max="6654" width="14.88671875" style="229" hidden="1"/>
    <col min="6655" max="6655" width="7.5546875" style="229" hidden="1"/>
    <col min="6656" max="6656" width="11.44140625" style="229" hidden="1"/>
    <col min="6657" max="6657" width="9.6640625" style="229" hidden="1"/>
    <col min="6658" max="6659" width="9.33203125" style="229" hidden="1"/>
    <col min="6660" max="6660" width="9.88671875" style="229" hidden="1"/>
    <col min="6661" max="6661" width="8.33203125" style="229" hidden="1"/>
    <col min="6662" max="6662" width="9.44140625" style="229" hidden="1"/>
    <col min="6663" max="6663" width="7.6640625" style="229" hidden="1"/>
    <col min="6664" max="6908" width="9.109375" style="229" hidden="1"/>
    <col min="6909" max="6909" width="17.88671875" style="229" hidden="1"/>
    <col min="6910" max="6910" width="14.88671875" style="229" hidden="1"/>
    <col min="6911" max="6911" width="7.5546875" style="229" hidden="1"/>
    <col min="6912" max="6912" width="11.44140625" style="229" hidden="1"/>
    <col min="6913" max="6913" width="9.6640625" style="229" hidden="1"/>
    <col min="6914" max="6915" width="9.33203125" style="229" hidden="1"/>
    <col min="6916" max="6916" width="9.88671875" style="229" hidden="1"/>
    <col min="6917" max="6917" width="8.33203125" style="229" hidden="1"/>
    <col min="6918" max="6918" width="9.44140625" style="229" hidden="1"/>
    <col min="6919" max="6919" width="7.6640625" style="229" hidden="1"/>
    <col min="6920" max="7164" width="9.109375" style="229" hidden="1"/>
    <col min="7165" max="7165" width="17.88671875" style="229" hidden="1"/>
    <col min="7166" max="7166" width="14.88671875" style="229" hidden="1"/>
    <col min="7167" max="7167" width="7.5546875" style="229" hidden="1"/>
    <col min="7168" max="7168" width="11.44140625" style="229" hidden="1"/>
    <col min="7169" max="7169" width="9.6640625" style="229" hidden="1"/>
    <col min="7170" max="7171" width="9.33203125" style="229" hidden="1"/>
    <col min="7172" max="7172" width="9.88671875" style="229" hidden="1"/>
    <col min="7173" max="7173" width="8.33203125" style="229" hidden="1"/>
    <col min="7174" max="7174" width="9.44140625" style="229" hidden="1"/>
    <col min="7175" max="7175" width="7.6640625" style="229" hidden="1"/>
    <col min="7176" max="7420" width="9.109375" style="229" hidden="1"/>
    <col min="7421" max="7421" width="17.88671875" style="229" hidden="1"/>
    <col min="7422" max="7422" width="14.88671875" style="229" hidden="1"/>
    <col min="7423" max="7423" width="7.5546875" style="229" hidden="1"/>
    <col min="7424" max="7424" width="11.44140625" style="229" hidden="1"/>
    <col min="7425" max="7425" width="9.6640625" style="229" hidden="1"/>
    <col min="7426" max="7427" width="9.33203125" style="229" hidden="1"/>
    <col min="7428" max="7428" width="9.88671875" style="229" hidden="1"/>
    <col min="7429" max="7429" width="8.33203125" style="229" hidden="1"/>
    <col min="7430" max="7430" width="9.44140625" style="229" hidden="1"/>
    <col min="7431" max="7431" width="7.6640625" style="229" hidden="1"/>
    <col min="7432" max="7676" width="9.109375" style="229" hidden="1"/>
    <col min="7677" max="7677" width="17.88671875" style="229" hidden="1"/>
    <col min="7678" max="7678" width="14.88671875" style="229" hidden="1"/>
    <col min="7679" max="7679" width="7.5546875" style="229" hidden="1"/>
    <col min="7680" max="7680" width="11.44140625" style="229" hidden="1"/>
    <col min="7681" max="7681" width="9.6640625" style="229" hidden="1"/>
    <col min="7682" max="7683" width="9.33203125" style="229" hidden="1"/>
    <col min="7684" max="7684" width="9.88671875" style="229" hidden="1"/>
    <col min="7685" max="7685" width="8.33203125" style="229" hidden="1"/>
    <col min="7686" max="7686" width="9.44140625" style="229" hidden="1"/>
    <col min="7687" max="7687" width="7.6640625" style="229" hidden="1"/>
    <col min="7688" max="7932" width="9.109375" style="229" hidden="1"/>
    <col min="7933" max="7933" width="17.88671875" style="229" hidden="1"/>
    <col min="7934" max="7934" width="14.88671875" style="229" hidden="1"/>
    <col min="7935" max="7935" width="7.5546875" style="229" hidden="1"/>
    <col min="7936" max="7936" width="11.44140625" style="229" hidden="1"/>
    <col min="7937" max="7937" width="9.6640625" style="229" hidden="1"/>
    <col min="7938" max="7939" width="9.33203125" style="229" hidden="1"/>
    <col min="7940" max="7940" width="9.88671875" style="229" hidden="1"/>
    <col min="7941" max="7941" width="8.33203125" style="229" hidden="1"/>
    <col min="7942" max="7942" width="9.44140625" style="229" hidden="1"/>
    <col min="7943" max="7943" width="7.6640625" style="229" hidden="1"/>
    <col min="7944" max="8188" width="9.109375" style="229" hidden="1"/>
    <col min="8189" max="8189" width="17.88671875" style="229" hidden="1"/>
    <col min="8190" max="8190" width="14.88671875" style="229" hidden="1"/>
    <col min="8191" max="8191" width="7.5546875" style="229" hidden="1"/>
    <col min="8192" max="8192" width="11.44140625" style="229" hidden="1"/>
    <col min="8193" max="8193" width="9.6640625" style="229" hidden="1"/>
    <col min="8194" max="8195" width="9.33203125" style="229" hidden="1"/>
    <col min="8196" max="8196" width="9.88671875" style="229" hidden="1"/>
    <col min="8197" max="8197" width="8.33203125" style="229" hidden="1"/>
    <col min="8198" max="8198" width="9.44140625" style="229" hidden="1"/>
    <col min="8199" max="8199" width="7.6640625" style="229" hidden="1"/>
    <col min="8200" max="8444" width="9.109375" style="229" hidden="1"/>
    <col min="8445" max="8445" width="17.88671875" style="229" hidden="1"/>
    <col min="8446" max="8446" width="14.88671875" style="229" hidden="1"/>
    <col min="8447" max="8447" width="7.5546875" style="229" hidden="1"/>
    <col min="8448" max="8448" width="11.44140625" style="229" hidden="1"/>
    <col min="8449" max="8449" width="9.6640625" style="229" hidden="1"/>
    <col min="8450" max="8451" width="9.33203125" style="229" hidden="1"/>
    <col min="8452" max="8452" width="9.88671875" style="229" hidden="1"/>
    <col min="8453" max="8453" width="8.33203125" style="229" hidden="1"/>
    <col min="8454" max="8454" width="9.44140625" style="229" hidden="1"/>
    <col min="8455" max="8455" width="7.6640625" style="229" hidden="1"/>
    <col min="8456" max="8700" width="9.109375" style="229" hidden="1"/>
    <col min="8701" max="8701" width="17.88671875" style="229" hidden="1"/>
    <col min="8702" max="8702" width="14.88671875" style="229" hidden="1"/>
    <col min="8703" max="8703" width="7.5546875" style="229" hidden="1"/>
    <col min="8704" max="8704" width="11.44140625" style="229" hidden="1"/>
    <col min="8705" max="8705" width="9.6640625" style="229" hidden="1"/>
    <col min="8706" max="8707" width="9.33203125" style="229" hidden="1"/>
    <col min="8708" max="8708" width="9.88671875" style="229" hidden="1"/>
    <col min="8709" max="8709" width="8.33203125" style="229" hidden="1"/>
    <col min="8710" max="8710" width="9.44140625" style="229" hidden="1"/>
    <col min="8711" max="8711" width="7.6640625" style="229" hidden="1"/>
    <col min="8712" max="8956" width="9.109375" style="229" hidden="1"/>
    <col min="8957" max="8957" width="17.88671875" style="229" hidden="1"/>
    <col min="8958" max="8958" width="14.88671875" style="229" hidden="1"/>
    <col min="8959" max="8959" width="7.5546875" style="229" hidden="1"/>
    <col min="8960" max="8960" width="11.44140625" style="229" hidden="1"/>
    <col min="8961" max="8961" width="9.6640625" style="229" hidden="1"/>
    <col min="8962" max="8963" width="9.33203125" style="229" hidden="1"/>
    <col min="8964" max="8964" width="9.88671875" style="229" hidden="1"/>
    <col min="8965" max="8965" width="8.33203125" style="229" hidden="1"/>
    <col min="8966" max="8966" width="9.44140625" style="229" hidden="1"/>
    <col min="8967" max="8967" width="7.6640625" style="229" hidden="1"/>
    <col min="8968" max="9212" width="9.109375" style="229" hidden="1"/>
    <col min="9213" max="9213" width="17.88671875" style="229" hidden="1"/>
    <col min="9214" max="9214" width="14.88671875" style="229" hidden="1"/>
    <col min="9215" max="9215" width="7.5546875" style="229" hidden="1"/>
    <col min="9216" max="9216" width="11.44140625" style="229" hidden="1"/>
    <col min="9217" max="9217" width="9.6640625" style="229" hidden="1"/>
    <col min="9218" max="9219" width="9.33203125" style="229" hidden="1"/>
    <col min="9220" max="9220" width="9.88671875" style="229" hidden="1"/>
    <col min="9221" max="9221" width="8.33203125" style="229" hidden="1"/>
    <col min="9222" max="9222" width="9.44140625" style="229" hidden="1"/>
    <col min="9223" max="9223" width="7.6640625" style="229" hidden="1"/>
    <col min="9224" max="9468" width="9.109375" style="229" hidden="1"/>
    <col min="9469" max="9469" width="17.88671875" style="229" hidden="1"/>
    <col min="9470" max="9470" width="14.88671875" style="229" hidden="1"/>
    <col min="9471" max="9471" width="7.5546875" style="229" hidden="1"/>
    <col min="9472" max="9472" width="11.44140625" style="229" hidden="1"/>
    <col min="9473" max="9473" width="9.6640625" style="229" hidden="1"/>
    <col min="9474" max="9475" width="9.33203125" style="229" hidden="1"/>
    <col min="9476" max="9476" width="9.88671875" style="229" hidden="1"/>
    <col min="9477" max="9477" width="8.33203125" style="229" hidden="1"/>
    <col min="9478" max="9478" width="9.44140625" style="229" hidden="1"/>
    <col min="9479" max="9479" width="7.6640625" style="229" hidden="1"/>
    <col min="9480" max="9724" width="9.109375" style="229" hidden="1"/>
    <col min="9725" max="9725" width="17.88671875" style="229" hidden="1"/>
    <col min="9726" max="9726" width="14.88671875" style="229" hidden="1"/>
    <col min="9727" max="9727" width="7.5546875" style="229" hidden="1"/>
    <col min="9728" max="9728" width="11.44140625" style="229" hidden="1"/>
    <col min="9729" max="9729" width="9.6640625" style="229" hidden="1"/>
    <col min="9730" max="9731" width="9.33203125" style="229" hidden="1"/>
    <col min="9732" max="9732" width="9.88671875" style="229" hidden="1"/>
    <col min="9733" max="9733" width="8.33203125" style="229" hidden="1"/>
    <col min="9734" max="9734" width="9.44140625" style="229" hidden="1"/>
    <col min="9735" max="9735" width="7.6640625" style="229" hidden="1"/>
    <col min="9736" max="9980" width="9.109375" style="229" hidden="1"/>
    <col min="9981" max="9981" width="17.88671875" style="229" hidden="1"/>
    <col min="9982" max="9982" width="14.88671875" style="229" hidden="1"/>
    <col min="9983" max="9983" width="7.5546875" style="229" hidden="1"/>
    <col min="9984" max="9984" width="11.44140625" style="229" hidden="1"/>
    <col min="9985" max="9985" width="9.6640625" style="229" hidden="1"/>
    <col min="9986" max="9987" width="9.33203125" style="229" hidden="1"/>
    <col min="9988" max="9988" width="9.88671875" style="229" hidden="1"/>
    <col min="9989" max="9989" width="8.33203125" style="229" hidden="1"/>
    <col min="9990" max="9990" width="9.44140625" style="229" hidden="1"/>
    <col min="9991" max="9991" width="7.6640625" style="229" hidden="1"/>
    <col min="9992" max="10236" width="9.109375" style="229" hidden="1"/>
    <col min="10237" max="10237" width="17.88671875" style="229" hidden="1"/>
    <col min="10238" max="10238" width="14.88671875" style="229" hidden="1"/>
    <col min="10239" max="10239" width="7.5546875" style="229" hidden="1"/>
    <col min="10240" max="10240" width="11.44140625" style="229" hidden="1"/>
    <col min="10241" max="10241" width="9.6640625" style="229" hidden="1"/>
    <col min="10242" max="10243" width="9.33203125" style="229" hidden="1"/>
    <col min="10244" max="10244" width="9.88671875" style="229" hidden="1"/>
    <col min="10245" max="10245" width="8.33203125" style="229" hidden="1"/>
    <col min="10246" max="10246" width="9.44140625" style="229" hidden="1"/>
    <col min="10247" max="10247" width="7.6640625" style="229" hidden="1"/>
    <col min="10248" max="10492" width="9.109375" style="229" hidden="1"/>
    <col min="10493" max="10493" width="17.88671875" style="229" hidden="1"/>
    <col min="10494" max="10494" width="14.88671875" style="229" hidden="1"/>
    <col min="10495" max="10495" width="7.5546875" style="229" hidden="1"/>
    <col min="10496" max="10496" width="11.44140625" style="229" hidden="1"/>
    <col min="10497" max="10497" width="9.6640625" style="229" hidden="1"/>
    <col min="10498" max="10499" width="9.33203125" style="229" hidden="1"/>
    <col min="10500" max="10500" width="9.88671875" style="229" hidden="1"/>
    <col min="10501" max="10501" width="8.33203125" style="229" hidden="1"/>
    <col min="10502" max="10502" width="9.44140625" style="229" hidden="1"/>
    <col min="10503" max="10503" width="7.6640625" style="229" hidden="1"/>
    <col min="10504" max="10748" width="9.109375" style="229" hidden="1"/>
    <col min="10749" max="10749" width="17.88671875" style="229" hidden="1"/>
    <col min="10750" max="10750" width="14.88671875" style="229" hidden="1"/>
    <col min="10751" max="10751" width="7.5546875" style="229" hidden="1"/>
    <col min="10752" max="10752" width="11.44140625" style="229" hidden="1"/>
    <col min="10753" max="10753" width="9.6640625" style="229" hidden="1"/>
    <col min="10754" max="10755" width="9.33203125" style="229" hidden="1"/>
    <col min="10756" max="10756" width="9.88671875" style="229" hidden="1"/>
    <col min="10757" max="10757" width="8.33203125" style="229" hidden="1"/>
    <col min="10758" max="10758" width="9.44140625" style="229" hidden="1"/>
    <col min="10759" max="10759" width="7.6640625" style="229" hidden="1"/>
    <col min="10760" max="11004" width="9.109375" style="229" hidden="1"/>
    <col min="11005" max="11005" width="17.88671875" style="229" hidden="1"/>
    <col min="11006" max="11006" width="14.88671875" style="229" hidden="1"/>
    <col min="11007" max="11007" width="7.5546875" style="229" hidden="1"/>
    <col min="11008" max="11008" width="11.44140625" style="229" hidden="1"/>
    <col min="11009" max="11009" width="9.6640625" style="229" hidden="1"/>
    <col min="11010" max="11011" width="9.33203125" style="229" hidden="1"/>
    <col min="11012" max="11012" width="9.88671875" style="229" hidden="1"/>
    <col min="11013" max="11013" width="8.33203125" style="229" hidden="1"/>
    <col min="11014" max="11014" width="9.44140625" style="229" hidden="1"/>
    <col min="11015" max="11015" width="7.6640625" style="229" hidden="1"/>
    <col min="11016" max="11260" width="9.109375" style="229" hidden="1"/>
    <col min="11261" max="11261" width="17.88671875" style="229" hidden="1"/>
    <col min="11262" max="11262" width="14.88671875" style="229" hidden="1"/>
    <col min="11263" max="11263" width="7.5546875" style="229" hidden="1"/>
    <col min="11264" max="11264" width="11.44140625" style="229" hidden="1"/>
    <col min="11265" max="11265" width="9.6640625" style="229" hidden="1"/>
    <col min="11266" max="11267" width="9.33203125" style="229" hidden="1"/>
    <col min="11268" max="11268" width="9.88671875" style="229" hidden="1"/>
    <col min="11269" max="11269" width="8.33203125" style="229" hidden="1"/>
    <col min="11270" max="11270" width="9.44140625" style="229" hidden="1"/>
    <col min="11271" max="11271" width="7.6640625" style="229" hidden="1"/>
    <col min="11272" max="11516" width="9.109375" style="229" hidden="1"/>
    <col min="11517" max="11517" width="17.88671875" style="229" hidden="1"/>
    <col min="11518" max="11518" width="14.88671875" style="229" hidden="1"/>
    <col min="11519" max="11519" width="7.5546875" style="229" hidden="1"/>
    <col min="11520" max="11520" width="11.44140625" style="229" hidden="1"/>
    <col min="11521" max="11521" width="9.6640625" style="229" hidden="1"/>
    <col min="11522" max="11523" width="9.33203125" style="229" hidden="1"/>
    <col min="11524" max="11524" width="9.88671875" style="229" hidden="1"/>
    <col min="11525" max="11525" width="8.33203125" style="229" hidden="1"/>
    <col min="11526" max="11526" width="9.44140625" style="229" hidden="1"/>
    <col min="11527" max="11527" width="7.6640625" style="229" hidden="1"/>
    <col min="11528" max="11772" width="9.109375" style="229" hidden="1"/>
    <col min="11773" max="11773" width="17.88671875" style="229" hidden="1"/>
    <col min="11774" max="11774" width="14.88671875" style="229" hidden="1"/>
    <col min="11775" max="11775" width="7.5546875" style="229" hidden="1"/>
    <col min="11776" max="11776" width="11.44140625" style="229" hidden="1"/>
    <col min="11777" max="11777" width="9.6640625" style="229" hidden="1"/>
    <col min="11778" max="11779" width="9.33203125" style="229" hidden="1"/>
    <col min="11780" max="11780" width="9.88671875" style="229" hidden="1"/>
    <col min="11781" max="11781" width="8.33203125" style="229" hidden="1"/>
    <col min="11782" max="11782" width="9.44140625" style="229" hidden="1"/>
    <col min="11783" max="11783" width="7.6640625" style="229" hidden="1"/>
    <col min="11784" max="12028" width="9.109375" style="229" hidden="1"/>
    <col min="12029" max="12029" width="17.88671875" style="229" hidden="1"/>
    <col min="12030" max="12030" width="14.88671875" style="229" hidden="1"/>
    <col min="12031" max="12031" width="7.5546875" style="229" hidden="1"/>
    <col min="12032" max="12032" width="11.44140625" style="229" hidden="1"/>
    <col min="12033" max="12033" width="9.6640625" style="229" hidden="1"/>
    <col min="12034" max="12035" width="9.33203125" style="229" hidden="1"/>
    <col min="12036" max="12036" width="9.88671875" style="229" hidden="1"/>
    <col min="12037" max="12037" width="8.33203125" style="229" hidden="1"/>
    <col min="12038" max="12038" width="9.44140625" style="229" hidden="1"/>
    <col min="12039" max="12039" width="7.6640625" style="229" hidden="1"/>
    <col min="12040" max="12284" width="9.109375" style="229" hidden="1"/>
    <col min="12285" max="12285" width="17.88671875" style="229" hidden="1"/>
    <col min="12286" max="12286" width="14.88671875" style="229" hidden="1"/>
    <col min="12287" max="12287" width="7.5546875" style="229" hidden="1"/>
    <col min="12288" max="12288" width="11.44140625" style="229" hidden="1"/>
    <col min="12289" max="12289" width="9.6640625" style="229" hidden="1"/>
    <col min="12290" max="12291" width="9.33203125" style="229" hidden="1"/>
    <col min="12292" max="12292" width="9.88671875" style="229" hidden="1"/>
    <col min="12293" max="12293" width="8.33203125" style="229" hidden="1"/>
    <col min="12294" max="12294" width="9.44140625" style="229" hidden="1"/>
    <col min="12295" max="12295" width="7.6640625" style="229" hidden="1"/>
    <col min="12296" max="12540" width="9.109375" style="229" hidden="1"/>
    <col min="12541" max="12541" width="17.88671875" style="229" hidden="1"/>
    <col min="12542" max="12542" width="14.88671875" style="229" hidden="1"/>
    <col min="12543" max="12543" width="7.5546875" style="229" hidden="1"/>
    <col min="12544" max="12544" width="11.44140625" style="229" hidden="1"/>
    <col min="12545" max="12545" width="9.6640625" style="229" hidden="1"/>
    <col min="12546" max="12547" width="9.33203125" style="229" hidden="1"/>
    <col min="12548" max="12548" width="9.88671875" style="229" hidden="1"/>
    <col min="12549" max="12549" width="8.33203125" style="229" hidden="1"/>
    <col min="12550" max="12550" width="9.44140625" style="229" hidden="1"/>
    <col min="12551" max="12551" width="7.6640625" style="229" hidden="1"/>
    <col min="12552" max="12796" width="9.109375" style="229" hidden="1"/>
    <col min="12797" max="12797" width="17.88671875" style="229" hidden="1"/>
    <col min="12798" max="12798" width="14.88671875" style="229" hidden="1"/>
    <col min="12799" max="12799" width="7.5546875" style="229" hidden="1"/>
    <col min="12800" max="12800" width="11.44140625" style="229" hidden="1"/>
    <col min="12801" max="12801" width="9.6640625" style="229" hidden="1"/>
    <col min="12802" max="12803" width="9.33203125" style="229" hidden="1"/>
    <col min="12804" max="12804" width="9.88671875" style="229" hidden="1"/>
    <col min="12805" max="12805" width="8.33203125" style="229" hidden="1"/>
    <col min="12806" max="12806" width="9.44140625" style="229" hidden="1"/>
    <col min="12807" max="12807" width="7.6640625" style="229" hidden="1"/>
    <col min="12808" max="13052" width="9.109375" style="229" hidden="1"/>
    <col min="13053" max="13053" width="17.88671875" style="229" hidden="1"/>
    <col min="13054" max="13054" width="14.88671875" style="229" hidden="1"/>
    <col min="13055" max="13055" width="7.5546875" style="229" hidden="1"/>
    <col min="13056" max="13056" width="11.44140625" style="229" hidden="1"/>
    <col min="13057" max="13057" width="9.6640625" style="229" hidden="1"/>
    <col min="13058" max="13059" width="9.33203125" style="229" hidden="1"/>
    <col min="13060" max="13060" width="9.88671875" style="229" hidden="1"/>
    <col min="13061" max="13061" width="8.33203125" style="229" hidden="1"/>
    <col min="13062" max="13062" width="9.44140625" style="229" hidden="1"/>
    <col min="13063" max="13063" width="7.6640625" style="229" hidden="1"/>
    <col min="13064" max="13308" width="9.109375" style="229" hidden="1"/>
    <col min="13309" max="13309" width="17.88671875" style="229" hidden="1"/>
    <col min="13310" max="13310" width="14.88671875" style="229" hidden="1"/>
    <col min="13311" max="13311" width="7.5546875" style="229" hidden="1"/>
    <col min="13312" max="13312" width="11.44140625" style="229" hidden="1"/>
    <col min="13313" max="13313" width="9.6640625" style="229" hidden="1"/>
    <col min="13314" max="13315" width="9.33203125" style="229" hidden="1"/>
    <col min="13316" max="13316" width="9.88671875" style="229" hidden="1"/>
    <col min="13317" max="13317" width="8.33203125" style="229" hidden="1"/>
    <col min="13318" max="13318" width="9.44140625" style="229" hidden="1"/>
    <col min="13319" max="13319" width="7.6640625" style="229" hidden="1"/>
    <col min="13320" max="13564" width="9.109375" style="229" hidden="1"/>
    <col min="13565" max="13565" width="17.88671875" style="229" hidden="1"/>
    <col min="13566" max="13566" width="14.88671875" style="229" hidden="1"/>
    <col min="13567" max="13567" width="7.5546875" style="229" hidden="1"/>
    <col min="13568" max="13568" width="11.44140625" style="229" hidden="1"/>
    <col min="13569" max="13569" width="9.6640625" style="229" hidden="1"/>
    <col min="13570" max="13571" width="9.33203125" style="229" hidden="1"/>
    <col min="13572" max="13572" width="9.88671875" style="229" hidden="1"/>
    <col min="13573" max="13573" width="8.33203125" style="229" hidden="1"/>
    <col min="13574" max="13574" width="9.44140625" style="229" hidden="1"/>
    <col min="13575" max="13575" width="7.6640625" style="229" hidden="1"/>
    <col min="13576" max="13820" width="9.109375" style="229" hidden="1"/>
    <col min="13821" max="13821" width="17.88671875" style="229" hidden="1"/>
    <col min="13822" max="13822" width="14.88671875" style="229" hidden="1"/>
    <col min="13823" max="13823" width="7.5546875" style="229" hidden="1"/>
    <col min="13824" max="13824" width="11.44140625" style="229" hidden="1"/>
    <col min="13825" max="13825" width="9.6640625" style="229" hidden="1"/>
    <col min="13826" max="13827" width="9.33203125" style="229" hidden="1"/>
    <col min="13828" max="13828" width="9.88671875" style="229" hidden="1"/>
    <col min="13829" max="13829" width="8.33203125" style="229" hidden="1"/>
    <col min="13830" max="13830" width="9.44140625" style="229" hidden="1"/>
    <col min="13831" max="13831" width="7.6640625" style="229" hidden="1"/>
    <col min="13832" max="14076" width="9.109375" style="229" hidden="1"/>
    <col min="14077" max="14077" width="17.88671875" style="229" hidden="1"/>
    <col min="14078" max="14078" width="14.88671875" style="229" hidden="1"/>
    <col min="14079" max="14079" width="7.5546875" style="229" hidden="1"/>
    <col min="14080" max="14080" width="11.44140625" style="229" hidden="1"/>
    <col min="14081" max="14081" width="9.6640625" style="229" hidden="1"/>
    <col min="14082" max="14083" width="9.33203125" style="229" hidden="1"/>
    <col min="14084" max="14084" width="9.88671875" style="229" hidden="1"/>
    <col min="14085" max="14085" width="8.33203125" style="229" hidden="1"/>
    <col min="14086" max="14086" width="9.44140625" style="229" hidden="1"/>
    <col min="14087" max="14087" width="7.6640625" style="229" hidden="1"/>
    <col min="14088" max="14332" width="9.109375" style="229" hidden="1"/>
    <col min="14333" max="14333" width="17.88671875" style="229" hidden="1"/>
    <col min="14334" max="14334" width="14.88671875" style="229" hidden="1"/>
    <col min="14335" max="14335" width="7.5546875" style="229" hidden="1"/>
    <col min="14336" max="14336" width="11.44140625" style="229" hidden="1"/>
    <col min="14337" max="14337" width="9.6640625" style="229" hidden="1"/>
    <col min="14338" max="14339" width="9.33203125" style="229" hidden="1"/>
    <col min="14340" max="14340" width="9.88671875" style="229" hidden="1"/>
    <col min="14341" max="14341" width="8.33203125" style="229" hidden="1"/>
    <col min="14342" max="14342" width="9.44140625" style="229" hidden="1"/>
    <col min="14343" max="14343" width="7.6640625" style="229" hidden="1"/>
    <col min="14344" max="14588" width="9.109375" style="229" hidden="1"/>
    <col min="14589" max="14589" width="17.88671875" style="229" hidden="1"/>
    <col min="14590" max="14590" width="14.88671875" style="229" hidden="1"/>
    <col min="14591" max="14591" width="7.5546875" style="229" hidden="1"/>
    <col min="14592" max="14592" width="11.44140625" style="229" hidden="1"/>
    <col min="14593" max="14593" width="9.6640625" style="229" hidden="1"/>
    <col min="14594" max="14595" width="9.33203125" style="229" hidden="1"/>
    <col min="14596" max="14596" width="9.88671875" style="229" hidden="1"/>
    <col min="14597" max="14597" width="8.33203125" style="229" hidden="1"/>
    <col min="14598" max="14598" width="9.44140625" style="229" hidden="1"/>
    <col min="14599" max="14599" width="7.6640625" style="229" hidden="1"/>
    <col min="14600" max="14844" width="9.109375" style="229" hidden="1"/>
    <col min="14845" max="14845" width="17.88671875" style="229" hidden="1"/>
    <col min="14846" max="14846" width="14.88671875" style="229" hidden="1"/>
    <col min="14847" max="14847" width="7.5546875" style="229" hidden="1"/>
    <col min="14848" max="14848" width="11.44140625" style="229" hidden="1"/>
    <col min="14849" max="14849" width="9.6640625" style="229" hidden="1"/>
    <col min="14850" max="14851" width="9.33203125" style="229" hidden="1"/>
    <col min="14852" max="14852" width="9.88671875" style="229" hidden="1"/>
    <col min="14853" max="14853" width="8.33203125" style="229" hidden="1"/>
    <col min="14854" max="14854" width="9.44140625" style="229" hidden="1"/>
    <col min="14855" max="14855" width="7.6640625" style="229" hidden="1"/>
    <col min="14856" max="15100" width="9.109375" style="229" hidden="1"/>
    <col min="15101" max="15101" width="17.88671875" style="229" hidden="1"/>
    <col min="15102" max="15102" width="14.88671875" style="229" hidden="1"/>
    <col min="15103" max="15103" width="7.5546875" style="229" hidden="1"/>
    <col min="15104" max="15104" width="11.44140625" style="229" hidden="1"/>
    <col min="15105" max="15105" width="9.6640625" style="229" hidden="1"/>
    <col min="15106" max="15107" width="9.33203125" style="229" hidden="1"/>
    <col min="15108" max="15108" width="9.88671875" style="229" hidden="1"/>
    <col min="15109" max="15109" width="8.33203125" style="229" hidden="1"/>
    <col min="15110" max="15110" width="9.44140625" style="229" hidden="1"/>
    <col min="15111" max="15111" width="7.6640625" style="229" hidden="1"/>
    <col min="15112" max="15356" width="9.109375" style="229" hidden="1"/>
    <col min="15357" max="15357" width="17.88671875" style="229" hidden="1"/>
    <col min="15358" max="15358" width="14.88671875" style="229" hidden="1"/>
    <col min="15359" max="15359" width="7.5546875" style="229" hidden="1"/>
    <col min="15360" max="15360" width="11.44140625" style="229" hidden="1"/>
    <col min="15361" max="15361" width="9.6640625" style="229" hidden="1"/>
    <col min="15362" max="15363" width="9.33203125" style="229" hidden="1"/>
    <col min="15364" max="15364" width="9.88671875" style="229" hidden="1"/>
    <col min="15365" max="15365" width="8.33203125" style="229" hidden="1"/>
    <col min="15366" max="15366" width="9.44140625" style="229" hidden="1"/>
    <col min="15367" max="15367" width="7.6640625" style="229" hidden="1"/>
    <col min="15368" max="15612" width="9.109375" style="229" hidden="1"/>
    <col min="15613" max="15613" width="17.88671875" style="229" hidden="1"/>
    <col min="15614" max="15614" width="14.88671875" style="229" hidden="1"/>
    <col min="15615" max="15615" width="7.5546875" style="229" hidden="1"/>
    <col min="15616" max="15616" width="11.44140625" style="229" hidden="1"/>
    <col min="15617" max="15617" width="9.6640625" style="229" hidden="1"/>
    <col min="15618" max="15619" width="9.33203125" style="229" hidden="1"/>
    <col min="15620" max="15620" width="9.88671875" style="229" hidden="1"/>
    <col min="15621" max="15621" width="8.33203125" style="229" hidden="1"/>
    <col min="15622" max="15622" width="9.44140625" style="229" hidden="1"/>
    <col min="15623" max="15623" width="7.6640625" style="229" hidden="1"/>
    <col min="15624" max="15868" width="9.109375" style="229" hidden="1"/>
    <col min="15869" max="15869" width="17.88671875" style="229" hidden="1"/>
    <col min="15870" max="15870" width="14.88671875" style="229" hidden="1"/>
    <col min="15871" max="15871" width="7.5546875" style="229" hidden="1"/>
    <col min="15872" max="15872" width="11.44140625" style="229" hidden="1"/>
    <col min="15873" max="15873" width="9.6640625" style="229" hidden="1"/>
    <col min="15874" max="15875" width="9.33203125" style="229" hidden="1"/>
    <col min="15876" max="15876" width="9.88671875" style="229" hidden="1"/>
    <col min="15877" max="15877" width="8.33203125" style="229" hidden="1"/>
    <col min="15878" max="15878" width="9.44140625" style="229" hidden="1"/>
    <col min="15879" max="15879" width="7.6640625" style="229" hidden="1"/>
    <col min="15880" max="16124" width="9.109375" style="229" hidden="1"/>
    <col min="16125" max="16125" width="17.88671875" style="229" hidden="1"/>
    <col min="16126" max="16126" width="14.88671875" style="229" hidden="1"/>
    <col min="16127" max="16127" width="7.5546875" style="229" hidden="1"/>
    <col min="16128" max="16128" width="11.44140625" style="229" hidden="1"/>
    <col min="16129" max="16129" width="9.6640625" style="229" hidden="1"/>
    <col min="16130" max="16131" width="9.33203125" style="229" hidden="1"/>
    <col min="16132" max="16132" width="9.88671875" style="229" hidden="1"/>
    <col min="16133" max="16133" width="8.33203125" style="229" hidden="1"/>
    <col min="16134" max="16134" width="9.44140625" style="229" hidden="1"/>
    <col min="16135" max="16135" width="7.6640625" style="229" hidden="1"/>
    <col min="16136" max="16136" width="9.88671875" style="229" hidden="1"/>
    <col min="16137" max="16137" width="8.33203125" style="229" hidden="1"/>
    <col min="16138" max="16138" width="9.44140625" style="229" hidden="1"/>
    <col min="16139" max="16139" width="7.6640625" style="229" hidden="1"/>
    <col min="16140" max="16384" width="9.109375" style="229" hidden="1"/>
  </cols>
  <sheetData>
    <row r="1" spans="1:7" ht="16.2" thickBot="1" x14ac:dyDescent="0.35">
      <c r="A1" s="227" t="s">
        <v>212</v>
      </c>
      <c r="B1" s="228"/>
      <c r="C1" s="228"/>
      <c r="D1" s="228"/>
      <c r="E1" s="228"/>
      <c r="F1" s="228"/>
      <c r="G1" s="228"/>
    </row>
    <row r="2" spans="1:7" ht="13.2" x14ac:dyDescent="0.25">
      <c r="A2" s="229" t="s">
        <v>162</v>
      </c>
      <c r="B2" s="230" t="s">
        <v>213</v>
      </c>
      <c r="C2" s="230"/>
      <c r="D2" s="230"/>
      <c r="E2" s="231" t="s">
        <v>214</v>
      </c>
      <c r="F2" s="231"/>
      <c r="G2" s="231"/>
    </row>
    <row r="3" spans="1:7" ht="13.2" x14ac:dyDescent="0.25">
      <c r="B3" s="232" t="s">
        <v>215</v>
      </c>
      <c r="C3" s="232"/>
      <c r="D3" s="232"/>
      <c r="E3" s="233" t="s">
        <v>216</v>
      </c>
      <c r="F3" s="233" t="s">
        <v>217</v>
      </c>
      <c r="G3" s="233" t="s">
        <v>19</v>
      </c>
    </row>
    <row r="4" spans="1:7" ht="13.2" x14ac:dyDescent="0.25">
      <c r="A4" s="229" t="s">
        <v>218</v>
      </c>
      <c r="B4" s="229">
        <v>2020</v>
      </c>
      <c r="C4" s="229">
        <v>2021</v>
      </c>
      <c r="D4" s="229">
        <v>2022</v>
      </c>
      <c r="E4" s="233" t="s">
        <v>219</v>
      </c>
      <c r="F4" s="233" t="s">
        <v>220</v>
      </c>
      <c r="G4" s="233" t="s">
        <v>221</v>
      </c>
    </row>
    <row r="5" spans="1:7" ht="13.2" x14ac:dyDescent="0.25">
      <c r="A5" s="229" t="s">
        <v>163</v>
      </c>
      <c r="E5" s="233"/>
      <c r="F5" s="233"/>
      <c r="G5" s="233" t="s">
        <v>25</v>
      </c>
    </row>
    <row r="6" spans="1:7" ht="13.2" x14ac:dyDescent="0.25">
      <c r="E6" s="233"/>
      <c r="F6" s="233"/>
      <c r="G6" s="233"/>
    </row>
    <row r="7" spans="1:7" ht="13.2" x14ac:dyDescent="0.25">
      <c r="B7" s="234" t="s">
        <v>222</v>
      </c>
      <c r="C7" s="234"/>
      <c r="E7" s="233"/>
      <c r="F7" s="233"/>
      <c r="G7" s="233"/>
    </row>
    <row r="8" spans="1:7" ht="13.2" x14ac:dyDescent="0.25">
      <c r="A8" s="235" t="s">
        <v>189</v>
      </c>
      <c r="B8" s="236">
        <v>252.94544517922571</v>
      </c>
      <c r="C8" s="236">
        <v>102.10310235803708</v>
      </c>
      <c r="D8" s="236">
        <v>15.813635444368138</v>
      </c>
      <c r="E8" s="236">
        <v>30.323900365689255</v>
      </c>
      <c r="F8" s="236">
        <v>24.27988249621195</v>
      </c>
      <c r="G8" s="236">
        <v>52.606154865369575</v>
      </c>
    </row>
    <row r="9" spans="1:7" ht="18" customHeight="1" x14ac:dyDescent="0.25">
      <c r="A9" s="21" t="s">
        <v>190</v>
      </c>
      <c r="B9" s="237">
        <v>794</v>
      </c>
      <c r="C9" s="237">
        <v>393</v>
      </c>
      <c r="D9" s="237">
        <v>57</v>
      </c>
      <c r="E9" s="237">
        <v>0</v>
      </c>
      <c r="F9" s="237">
        <v>0</v>
      </c>
      <c r="G9" s="237">
        <v>0</v>
      </c>
    </row>
    <row r="10" spans="1:7" ht="13.2" x14ac:dyDescent="0.25">
      <c r="A10" s="21" t="s">
        <v>191</v>
      </c>
      <c r="B10" s="237">
        <v>0</v>
      </c>
      <c r="C10" s="237">
        <v>0</v>
      </c>
      <c r="D10" s="237">
        <v>0</v>
      </c>
      <c r="E10" s="237">
        <v>0</v>
      </c>
      <c r="F10" s="237">
        <v>0</v>
      </c>
      <c r="G10" s="237">
        <v>0</v>
      </c>
    </row>
    <row r="11" spans="1:7" ht="13.2" x14ac:dyDescent="0.25">
      <c r="A11" s="21" t="s">
        <v>192</v>
      </c>
      <c r="B11" s="237">
        <v>259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ht="13.2" x14ac:dyDescent="0.25">
      <c r="A12" s="21" t="s">
        <v>193</v>
      </c>
      <c r="B12" s="237">
        <v>210</v>
      </c>
      <c r="C12" s="237">
        <v>0</v>
      </c>
      <c r="D12" s="237">
        <v>0</v>
      </c>
      <c r="E12" s="237">
        <v>0</v>
      </c>
      <c r="F12" s="237">
        <v>0</v>
      </c>
      <c r="G12" s="237">
        <v>0</v>
      </c>
    </row>
    <row r="13" spans="1:7" ht="13.2" x14ac:dyDescent="0.25">
      <c r="A13" s="21" t="s">
        <v>194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8" customHeight="1" x14ac:dyDescent="0.25">
      <c r="A14" s="21" t="s">
        <v>195</v>
      </c>
      <c r="B14" s="237">
        <v>0</v>
      </c>
      <c r="C14" s="237">
        <v>0</v>
      </c>
      <c r="D14" s="237">
        <v>0</v>
      </c>
      <c r="E14" s="237">
        <v>230</v>
      </c>
      <c r="F14" s="237">
        <v>0</v>
      </c>
      <c r="G14" s="237">
        <v>230</v>
      </c>
    </row>
    <row r="15" spans="1:7" ht="13.2" x14ac:dyDescent="0.25">
      <c r="A15" s="21" t="s">
        <v>196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ht="13.2" x14ac:dyDescent="0.25">
      <c r="A16" s="21" t="s">
        <v>223</v>
      </c>
      <c r="B16" s="237">
        <v>0</v>
      </c>
      <c r="C16" s="237">
        <v>0</v>
      </c>
      <c r="D16" s="237">
        <v>0</v>
      </c>
      <c r="E16" s="237">
        <v>1426</v>
      </c>
      <c r="F16" s="237">
        <v>0</v>
      </c>
      <c r="G16" s="237">
        <v>1426</v>
      </c>
    </row>
    <row r="17" spans="1:7" ht="13.2" x14ac:dyDescent="0.25">
      <c r="A17" s="21" t="s">
        <v>198</v>
      </c>
      <c r="B17" s="237">
        <v>0</v>
      </c>
      <c r="C17" s="237">
        <v>0</v>
      </c>
      <c r="D17" s="237">
        <v>0</v>
      </c>
      <c r="E17" s="237">
        <v>501</v>
      </c>
      <c r="F17" s="237">
        <v>0</v>
      </c>
      <c r="G17" s="237">
        <v>501</v>
      </c>
    </row>
    <row r="18" spans="1:7" ht="13.2" x14ac:dyDescent="0.25">
      <c r="A18" s="21" t="s">
        <v>199</v>
      </c>
      <c r="B18" s="237">
        <v>201</v>
      </c>
      <c r="C18" s="237">
        <v>0</v>
      </c>
      <c r="D18" s="237">
        <v>0</v>
      </c>
      <c r="E18" s="237">
        <v>0</v>
      </c>
      <c r="F18" s="237">
        <v>0</v>
      </c>
      <c r="G18" s="237">
        <v>0</v>
      </c>
    </row>
    <row r="19" spans="1:7" ht="18" customHeight="1" x14ac:dyDescent="0.25">
      <c r="A19" s="21" t="s">
        <v>200</v>
      </c>
      <c r="B19" s="237">
        <v>0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</row>
    <row r="20" spans="1:7" ht="13.2" x14ac:dyDescent="0.25">
      <c r="A20" s="21" t="s">
        <v>201</v>
      </c>
      <c r="B20" s="237">
        <v>16</v>
      </c>
      <c r="C20" s="237">
        <v>0</v>
      </c>
      <c r="D20" s="237">
        <v>0</v>
      </c>
      <c r="E20" s="237">
        <v>0</v>
      </c>
      <c r="F20" s="237">
        <v>0</v>
      </c>
      <c r="G20" s="237">
        <v>0</v>
      </c>
    </row>
    <row r="21" spans="1:7" ht="13.2" x14ac:dyDescent="0.25">
      <c r="A21" s="21" t="s">
        <v>202</v>
      </c>
      <c r="B21" s="237">
        <v>0</v>
      </c>
      <c r="C21" s="237">
        <v>0</v>
      </c>
      <c r="D21" s="237">
        <v>0</v>
      </c>
      <c r="E21" s="237">
        <v>0</v>
      </c>
      <c r="F21" s="237">
        <v>0</v>
      </c>
      <c r="G21" s="237">
        <v>0</v>
      </c>
    </row>
    <row r="22" spans="1:7" ht="13.2" x14ac:dyDescent="0.25">
      <c r="A22" s="21" t="s">
        <v>203</v>
      </c>
      <c r="B22" s="237">
        <v>49</v>
      </c>
      <c r="C22" s="237">
        <v>0</v>
      </c>
      <c r="D22" s="237">
        <v>0</v>
      </c>
      <c r="E22" s="237">
        <v>0</v>
      </c>
      <c r="F22" s="237">
        <v>0</v>
      </c>
      <c r="G22" s="237">
        <v>0</v>
      </c>
    </row>
    <row r="23" spans="1:7" ht="13.2" x14ac:dyDescent="0.25">
      <c r="A23" s="21" t="s">
        <v>204</v>
      </c>
      <c r="B23" s="237">
        <v>838</v>
      </c>
      <c r="C23" s="237">
        <v>437</v>
      </c>
      <c r="D23" s="237">
        <v>101</v>
      </c>
      <c r="E23" s="237">
        <v>0</v>
      </c>
      <c r="F23" s="237">
        <v>0</v>
      </c>
      <c r="G23" s="237">
        <v>0</v>
      </c>
    </row>
    <row r="24" spans="1:7" ht="18" customHeight="1" x14ac:dyDescent="0.25">
      <c r="A24" s="21" t="s">
        <v>205</v>
      </c>
      <c r="B24" s="237">
        <v>0</v>
      </c>
      <c r="C24" s="237">
        <v>0</v>
      </c>
      <c r="D24" s="237">
        <v>0</v>
      </c>
      <c r="E24" s="237">
        <v>0</v>
      </c>
      <c r="F24" s="237">
        <v>0</v>
      </c>
      <c r="G24" s="237">
        <v>0</v>
      </c>
    </row>
    <row r="25" spans="1:7" ht="13.2" x14ac:dyDescent="0.25">
      <c r="A25" s="21" t="s">
        <v>206</v>
      </c>
      <c r="B25" s="237">
        <v>0</v>
      </c>
      <c r="C25" s="237">
        <v>0</v>
      </c>
      <c r="D25" s="237">
        <v>0</v>
      </c>
      <c r="E25" s="237">
        <v>0</v>
      </c>
      <c r="F25" s="237">
        <v>0</v>
      </c>
      <c r="G25" s="237">
        <v>0</v>
      </c>
    </row>
    <row r="26" spans="1:7" ht="13.2" x14ac:dyDescent="0.25">
      <c r="A26" s="21" t="s">
        <v>207</v>
      </c>
      <c r="B26" s="237">
        <v>0</v>
      </c>
      <c r="C26" s="237">
        <v>0</v>
      </c>
      <c r="D26" s="237">
        <v>0</v>
      </c>
      <c r="E26" s="237">
        <v>0</v>
      </c>
      <c r="F26" s="237">
        <v>0</v>
      </c>
      <c r="G26" s="237">
        <v>0</v>
      </c>
    </row>
    <row r="27" spans="1:7" ht="13.2" x14ac:dyDescent="0.25">
      <c r="A27" s="21" t="s">
        <v>208</v>
      </c>
      <c r="B27" s="237">
        <v>0</v>
      </c>
      <c r="C27" s="237">
        <v>0</v>
      </c>
      <c r="D27" s="237">
        <v>0</v>
      </c>
      <c r="E27" s="237">
        <v>721</v>
      </c>
      <c r="F27" s="237">
        <v>63.001899999999978</v>
      </c>
      <c r="G27" s="237">
        <v>784.00189999999998</v>
      </c>
    </row>
    <row r="28" spans="1:7" ht="13.2" x14ac:dyDescent="0.25">
      <c r="A28" s="21" t="s">
        <v>209</v>
      </c>
      <c r="B28" s="237">
        <v>0</v>
      </c>
      <c r="C28" s="237">
        <v>0</v>
      </c>
      <c r="D28" s="237">
        <v>0</v>
      </c>
      <c r="E28" s="237">
        <v>0</v>
      </c>
      <c r="F28" s="237">
        <v>242.42869999999999</v>
      </c>
      <c r="G28" s="237">
        <v>242.42869999999999</v>
      </c>
    </row>
    <row r="29" spans="1:7" ht="18" customHeight="1" x14ac:dyDescent="0.25">
      <c r="A29" s="21" t="s">
        <v>210</v>
      </c>
      <c r="B29" s="237">
        <v>0</v>
      </c>
      <c r="C29" s="237">
        <v>0</v>
      </c>
      <c r="D29" s="237">
        <v>0</v>
      </c>
      <c r="E29" s="237">
        <v>0</v>
      </c>
      <c r="F29" s="237">
        <v>652.12400000000002</v>
      </c>
      <c r="G29" s="237">
        <v>652.12400000000002</v>
      </c>
    </row>
    <row r="30" spans="1:7" ht="6" customHeight="1" thickBot="1" x14ac:dyDescent="0.3">
      <c r="A30" s="238"/>
      <c r="B30" s="228"/>
      <c r="C30" s="228"/>
      <c r="D30" s="228"/>
      <c r="E30" s="228"/>
      <c r="F30" s="228"/>
      <c r="G30" s="228"/>
    </row>
    <row r="31" spans="1:7" ht="13.2" x14ac:dyDescent="0.25">
      <c r="E31" s="237"/>
      <c r="F31" s="237"/>
      <c r="G31" s="237"/>
    </row>
    <row r="32" spans="1:7" ht="13.2" x14ac:dyDescent="0.25"/>
  </sheetData>
  <mergeCells count="3">
    <mergeCell ref="B2:D2"/>
    <mergeCell ref="E2:G2"/>
    <mergeCell ref="B3:D3"/>
  </mergeCells>
  <conditionalFormatting sqref="B8:D8">
    <cfRule type="cellIs" dxfId="19" priority="2" operator="lessThan">
      <formula>0</formula>
    </cfRule>
  </conditionalFormatting>
  <conditionalFormatting sqref="F8">
    <cfRule type="cellIs" dxfId="18" priority="4" operator="lessThan">
      <formula>0</formula>
    </cfRule>
  </conditionalFormatting>
  <conditionalFormatting sqref="E8">
    <cfRule type="cellIs" dxfId="17" priority="3" operator="lessThan">
      <formula>0</formula>
    </cfRule>
  </conditionalFormatting>
  <conditionalFormatting sqref="G8">
    <cfRule type="cellIs" dxfId="16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Runestav Sofia ESA/BFN/OE-Ö</cp:lastModifiedBy>
  <cp:lastPrinted>2015-09-14T11:54:30Z</cp:lastPrinted>
  <dcterms:created xsi:type="dcterms:W3CDTF">2013-04-08T12:55:08Z</dcterms:created>
  <dcterms:modified xsi:type="dcterms:W3CDTF">2024-12-16T14:18:07Z</dcterms:modified>
</cp:coreProperties>
</file>